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22 P\11 NOVIEMBRE 2025\"/>
    </mc:Choice>
  </mc:AlternateContent>
  <xr:revisionPtr revIDLastSave="0" documentId="13_ncr:1_{46D6A9AC-0CD2-4A6A-A80E-0F5AAE2CC461}" xr6:coauthVersionLast="47" xr6:coauthVersionMax="47" xr10:uidLastSave="{00000000-0000-0000-0000-000000000000}"/>
  <bookViews>
    <workbookView xWindow="-120" yWindow="-120" windowWidth="29040" windowHeight="15840" firstSheet="4" activeTab="4" xr2:uid="{00000000-000D-0000-FFFF-FFFF00000000}"/>
  </bookViews>
  <sheets>
    <sheet name="2022" sheetId="3" r:id="rId1"/>
    <sheet name="2023" sheetId="4" r:id="rId2"/>
    <sheet name="HASTA JULIO 2024" sheetId="2" r:id="rId3"/>
    <sheet name="2024" sheetId="5" r:id="rId4"/>
    <sheet name="2025" sheetId="6" r:id="rId5"/>
  </sheets>
  <definedNames>
    <definedName name="_xlnm._FilterDatabase" localSheetId="0" hidden="1">'2022'!$A$10:$G$10</definedName>
    <definedName name="_xlnm._FilterDatabase" localSheetId="1" hidden="1">'2023'!$A$10:$F$10</definedName>
    <definedName name="_xlnm._FilterDatabase" localSheetId="3" hidden="1">'2024'!#REF!</definedName>
    <definedName name="_xlnm._FilterDatabase" localSheetId="4" hidden="1">'2025'!#REF!</definedName>
    <definedName name="_xlnm._FilterDatabase" localSheetId="2" hidden="1">'HASTA JULIO 2024'!$A$10:$F$10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5" i="6" l="1"/>
  <c r="G419" i="6"/>
  <c r="G413" i="6"/>
  <c r="G412" i="6"/>
  <c r="G385" i="6"/>
  <c r="G379" i="6"/>
  <c r="G304" i="6"/>
  <c r="G301" i="6"/>
  <c r="G283" i="6"/>
  <c r="G281" i="6"/>
  <c r="G270" i="6"/>
  <c r="G267" i="6"/>
  <c r="G265" i="6"/>
  <c r="H199" i="6" l="1"/>
  <c r="F176" i="6" l="1"/>
  <c r="F175" i="6"/>
  <c r="H173" i="6"/>
  <c r="F173" i="6"/>
  <c r="H166" i="6"/>
  <c r="F166" i="6"/>
  <c r="F158" i="6"/>
  <c r="F157" i="6"/>
  <c r="H149" i="6"/>
  <c r="F149" i="6"/>
  <c r="H146" i="6"/>
  <c r="F146" i="6"/>
  <c r="H145" i="6"/>
  <c r="F145" i="6"/>
  <c r="F140" i="6"/>
  <c r="H137" i="6"/>
  <c r="F137" i="6" s="1"/>
  <c r="F129" i="6"/>
  <c r="F124" i="6"/>
  <c r="F122" i="6"/>
  <c r="H120" i="6"/>
  <c r="F120" i="6"/>
  <c r="F118" i="6"/>
  <c r="F117" i="6"/>
  <c r="F116" i="6"/>
  <c r="F115" i="6"/>
  <c r="F114" i="6"/>
  <c r="F112" i="6"/>
  <c r="F109" i="6"/>
  <c r="H108" i="6"/>
  <c r="F108" i="6"/>
  <c r="H106" i="6"/>
  <c r="F106" i="6" s="1"/>
  <c r="F104" i="6"/>
  <c r="F103" i="6"/>
  <c r="H101" i="6"/>
  <c r="F101" i="6" s="1"/>
  <c r="H421" i="5" l="1"/>
  <c r="G391" i="5"/>
  <c r="H389" i="5"/>
  <c r="H384" i="5"/>
  <c r="H382" i="5"/>
  <c r="H366" i="5"/>
  <c r="H363" i="5"/>
  <c r="F350" i="5"/>
  <c r="F349" i="5"/>
  <c r="F348" i="5"/>
  <c r="F347" i="5"/>
  <c r="F346" i="5"/>
  <c r="F345" i="5"/>
  <c r="F344" i="5"/>
  <c r="F343" i="5"/>
  <c r="F342" i="5"/>
  <c r="F341" i="5"/>
  <c r="F340" i="5"/>
  <c r="F339" i="5"/>
  <c r="F338" i="5"/>
  <c r="F336" i="5"/>
  <c r="F335" i="5"/>
  <c r="F334" i="5"/>
  <c r="F333" i="5"/>
  <c r="F331" i="5"/>
  <c r="F330" i="5"/>
  <c r="F329" i="5"/>
  <c r="F328" i="5"/>
  <c r="F327" i="5"/>
  <c r="F324" i="5"/>
  <c r="F323" i="5"/>
  <c r="F322" i="5"/>
  <c r="F321" i="5"/>
  <c r="F320" i="5"/>
  <c r="F319" i="5"/>
  <c r="F318" i="5"/>
  <c r="F317" i="5"/>
  <c r="F316" i="5"/>
  <c r="F315" i="5"/>
  <c r="F314" i="5"/>
  <c r="F313" i="5"/>
  <c r="F312" i="5"/>
  <c r="F311" i="5"/>
  <c r="F310" i="5"/>
  <c r="F309" i="5"/>
  <c r="F308" i="5"/>
  <c r="F307" i="5"/>
  <c r="F305" i="5"/>
  <c r="F304" i="5"/>
  <c r="F303" i="5"/>
  <c r="F302" i="5"/>
  <c r="F301" i="5"/>
  <c r="F300" i="5"/>
  <c r="F299" i="5"/>
  <c r="F298" i="5"/>
  <c r="F297" i="5"/>
  <c r="F296" i="5"/>
  <c r="F295" i="5"/>
  <c r="F294" i="5"/>
  <c r="F293" i="5"/>
  <c r="F292" i="5"/>
  <c r="F291" i="5"/>
  <c r="F290" i="5"/>
  <c r="F289" i="5"/>
  <c r="F288" i="5"/>
  <c r="F287" i="5"/>
  <c r="F286" i="5"/>
  <c r="F285" i="5"/>
  <c r="F284" i="5"/>
  <c r="F283" i="5"/>
  <c r="F281" i="5"/>
  <c r="F280" i="5"/>
  <c r="F279" i="5"/>
  <c r="F278" i="5"/>
  <c r="F277" i="5"/>
  <c r="F276" i="5"/>
  <c r="F275" i="5"/>
  <c r="F274" i="5"/>
  <c r="F272" i="5"/>
  <c r="F271" i="5"/>
  <c r="F270" i="5"/>
  <c r="F269" i="5"/>
  <c r="F268" i="5"/>
  <c r="F267" i="5"/>
  <c r="F265" i="5"/>
  <c r="F264" i="5"/>
  <c r="F259" i="5"/>
  <c r="F257" i="5"/>
  <c r="F256" i="5"/>
  <c r="F253" i="5"/>
  <c r="F252" i="5"/>
  <c r="F251" i="5"/>
  <c r="F249" i="5"/>
  <c r="F248" i="5"/>
  <c r="F247" i="5"/>
  <c r="F246" i="5"/>
  <c r="F245" i="5"/>
  <c r="F234" i="5" l="1"/>
  <c r="H230" i="5"/>
  <c r="F230" i="5"/>
  <c r="F227" i="5"/>
  <c r="F226" i="5"/>
  <c r="F225" i="5"/>
  <c r="F214" i="5"/>
  <c r="H206" i="5"/>
  <c r="F206" i="5"/>
  <c r="H201" i="5"/>
  <c r="F201" i="5"/>
  <c r="F195" i="5"/>
  <c r="H185" i="5"/>
  <c r="F185" i="5" s="1"/>
  <c r="H184" i="5"/>
  <c r="F184" i="5" s="1"/>
  <c r="H183" i="5"/>
  <c r="F183" i="5" s="1"/>
  <c r="H174" i="5"/>
  <c r="F174" i="5" s="1"/>
  <c r="H168" i="5"/>
  <c r="F168" i="5"/>
  <c r="F156" i="5"/>
  <c r="F151" i="5"/>
  <c r="F150" i="5"/>
  <c r="H149" i="5"/>
  <c r="F149" i="5" s="1"/>
  <c r="H147" i="5"/>
  <c r="F147" i="5"/>
  <c r="H145" i="5"/>
  <c r="F145" i="5"/>
  <c r="H137" i="5"/>
  <c r="F137" i="5" s="1"/>
  <c r="H130" i="5"/>
  <c r="F130" i="5" s="1"/>
  <c r="H129" i="5"/>
  <c r="F129" i="5"/>
  <c r="H128" i="5"/>
  <c r="F128" i="5" s="1"/>
  <c r="F123" i="5"/>
  <c r="H117" i="5"/>
  <c r="F117" i="5" s="1"/>
  <c r="H107" i="5"/>
  <c r="F107" i="5"/>
  <c r="H106" i="5"/>
  <c r="F106" i="5"/>
  <c r="G104" i="5"/>
  <c r="H104" i="5" s="1"/>
  <c r="F104" i="5" s="1"/>
  <c r="F95" i="5"/>
  <c r="F94" i="5"/>
  <c r="F81" i="5" l="1"/>
  <c r="F78" i="5"/>
  <c r="H72" i="5"/>
  <c r="F72" i="5" s="1"/>
  <c r="H71" i="5"/>
  <c r="F71" i="5" s="1"/>
  <c r="F66" i="5"/>
  <c r="H65" i="5"/>
  <c r="F65" i="5" s="1"/>
  <c r="H64" i="5"/>
  <c r="F64" i="5"/>
  <c r="F58" i="5"/>
  <c r="F56" i="5"/>
  <c r="F55" i="5"/>
  <c r="F44" i="5"/>
  <c r="F41" i="5"/>
  <c r="H39" i="5"/>
  <c r="F39" i="5" s="1"/>
  <c r="H36" i="5"/>
  <c r="F36" i="5" s="1"/>
  <c r="H34" i="5"/>
  <c r="F34" i="5" s="1"/>
  <c r="H25" i="5"/>
  <c r="F25" i="5"/>
  <c r="C600" i="2" l="1"/>
  <c r="C599" i="2"/>
  <c r="E598" i="2"/>
  <c r="C598" i="2" s="1"/>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E513" i="2"/>
  <c r="C513" i="2" s="1"/>
  <c r="E512" i="2"/>
  <c r="C512" i="2" s="1"/>
  <c r="E499" i="2" l="1"/>
  <c r="C499" i="2" s="1"/>
  <c r="E498" i="2"/>
  <c r="C498" i="2" s="1"/>
  <c r="E491" i="2"/>
  <c r="E489" i="2"/>
  <c r="C489" i="2" s="1"/>
  <c r="E488" i="2"/>
  <c r="C488" i="2"/>
  <c r="E487" i="2"/>
  <c r="C487" i="2" s="1"/>
  <c r="E486" i="2"/>
  <c r="C486" i="2" s="1"/>
  <c r="E485" i="2"/>
  <c r="C485" i="2" s="1"/>
  <c r="E484" i="2"/>
  <c r="C484" i="2"/>
  <c r="E483" i="2"/>
  <c r="C483" i="2" s="1"/>
  <c r="E482" i="2"/>
  <c r="C482" i="2"/>
  <c r="E481" i="2"/>
  <c r="C481" i="2" s="1"/>
  <c r="C480" i="2"/>
  <c r="E479" i="2"/>
  <c r="C479" i="2" s="1"/>
  <c r="E478" i="2"/>
  <c r="C478" i="2" s="1"/>
  <c r="E477" i="2"/>
  <c r="C477" i="2"/>
  <c r="E476" i="2"/>
  <c r="C476" i="2" s="1"/>
  <c r="E475" i="2"/>
  <c r="C475" i="2" s="1"/>
  <c r="E474" i="2"/>
  <c r="C474" i="2" s="1"/>
  <c r="E473" i="2"/>
  <c r="C473" i="2"/>
  <c r="E472" i="2"/>
  <c r="C472" i="2" s="1"/>
  <c r="E471" i="2"/>
  <c r="C471" i="2"/>
  <c r="E470" i="2"/>
  <c r="C470" i="2"/>
  <c r="E469" i="2"/>
  <c r="C469" i="2" s="1"/>
  <c r="E468" i="2"/>
  <c r="C468" i="2"/>
  <c r="E467" i="2"/>
  <c r="C467" i="2" s="1"/>
  <c r="E466" i="2"/>
  <c r="C466" i="2" s="1"/>
  <c r="E465" i="2"/>
  <c r="C465" i="2" s="1"/>
  <c r="E463" i="2"/>
  <c r="C463" i="2" s="1"/>
  <c r="E432" i="2"/>
  <c r="C432" i="2" s="1"/>
  <c r="E430" i="2"/>
  <c r="C430" i="2" s="1"/>
  <c r="E429" i="2"/>
  <c r="C429" i="2"/>
  <c r="C424" i="2"/>
  <c r="E416" i="2"/>
  <c r="C416" i="2"/>
  <c r="C414" i="2"/>
  <c r="E303" i="2" l="1"/>
  <c r="C303" i="2"/>
  <c r="E302" i="2"/>
  <c r="C302" i="2" s="1"/>
  <c r="E301" i="2"/>
  <c r="C301" i="2" s="1"/>
  <c r="E300" i="2"/>
  <c r="C300" i="2" s="1"/>
  <c r="C299" i="2"/>
  <c r="E278" i="2"/>
  <c r="E265" i="2"/>
  <c r="C265" i="2" s="1"/>
  <c r="E260" i="2"/>
  <c r="C260" i="2" s="1"/>
  <c r="D259" i="2"/>
  <c r="D258" i="2"/>
  <c r="E257" i="2"/>
  <c r="C257" i="2" s="1"/>
  <c r="E245" i="2"/>
  <c r="E244" i="2"/>
  <c r="D243" i="2"/>
  <c r="E242" i="2"/>
  <c r="C155" i="2"/>
  <c r="C146" i="2"/>
  <c r="E144" i="2"/>
  <c r="C144" i="2" s="1"/>
  <c r="E142" i="2"/>
  <c r="C142" i="2" s="1"/>
  <c r="C139" i="2"/>
  <c r="E125" i="2"/>
  <c r="C125" i="2" s="1"/>
  <c r="C113" i="2"/>
  <c r="E111" i="2"/>
  <c r="C111" i="2" s="1"/>
  <c r="C109" i="2"/>
  <c r="C108" i="2"/>
  <c r="C93" i="2"/>
  <c r="C92" i="2"/>
  <c r="C90" i="2"/>
  <c r="C82" i="2"/>
  <c r="C78" i="2"/>
  <c r="C77" i="2"/>
  <c r="E64" i="2"/>
  <c r="C64" i="2" s="1"/>
  <c r="C62" i="2"/>
  <c r="E59" i="2"/>
  <c r="C59" i="2" s="1"/>
  <c r="C58" i="2"/>
  <c r="C55" i="2"/>
  <c r="C51" i="2"/>
  <c r="C45" i="2"/>
  <c r="E38" i="2"/>
  <c r="C22" i="2"/>
  <c r="C17" i="2"/>
  <c r="E16" i="2"/>
  <c r="C16" i="2" s="1"/>
  <c r="C14" i="2"/>
  <c r="E1141" i="4"/>
  <c r="E1093" i="4"/>
  <c r="E1080" i="4"/>
  <c r="E1077" i="4"/>
  <c r="E1063" i="4"/>
  <c r="E1062" i="4"/>
  <c r="E1061" i="4"/>
  <c r="E1046" i="4"/>
  <c r="C1046" i="4"/>
  <c r="E1039" i="4"/>
  <c r="C1039" i="4" s="1"/>
  <c r="E1036" i="4"/>
  <c r="E1022" i="4"/>
  <c r="C1022" i="4" s="1"/>
  <c r="E1004" i="4"/>
  <c r="C1004" i="4" s="1"/>
  <c r="C1002" i="4"/>
  <c r="C1001" i="4"/>
  <c r="E993" i="4"/>
  <c r="C993" i="4"/>
  <c r="E990" i="4"/>
  <c r="C990" i="4" s="1"/>
  <c r="C983" i="4"/>
  <c r="E982" i="4"/>
  <c r="C982" i="4" s="1"/>
  <c r="E981" i="4"/>
  <c r="C981" i="4"/>
  <c r="E980" i="4"/>
  <c r="C980" i="4" s="1"/>
  <c r="E979" i="4"/>
  <c r="C979" i="4" s="1"/>
  <c r="E976" i="4"/>
  <c r="C976" i="4" s="1"/>
  <c r="C970" i="4"/>
  <c r="C967" i="4"/>
  <c r="E961" i="4"/>
  <c r="E957" i="4"/>
  <c r="E954" i="4"/>
  <c r="C954" i="4"/>
  <c r="C952" i="4"/>
  <c r="E946" i="4"/>
  <c r="C946" i="4"/>
  <c r="E945" i="4"/>
  <c r="C945" i="4" s="1"/>
  <c r="C943" i="4"/>
  <c r="C936" i="4"/>
  <c r="D935" i="4"/>
  <c r="C935" i="4" s="1"/>
  <c r="C932" i="4"/>
  <c r="C919" i="4"/>
  <c r="C918" i="4"/>
  <c r="C889" i="4"/>
  <c r="C887" i="4"/>
  <c r="E883" i="4"/>
  <c r="C883" i="4" s="1"/>
  <c r="E876" i="4"/>
  <c r="C876" i="4"/>
  <c r="C869" i="4"/>
  <c r="C855" i="4"/>
  <c r="C854" i="4"/>
  <c r="C852" i="4"/>
  <c r="C851" i="4"/>
  <c r="D844" i="4"/>
  <c r="C843" i="4"/>
  <c r="E837" i="4"/>
  <c r="C837" i="4" s="1"/>
  <c r="E832" i="4"/>
  <c r="C832" i="4" s="1"/>
  <c r="E831" i="4"/>
  <c r="C831" i="4" s="1"/>
  <c r="C829" i="4"/>
  <c r="C828" i="4"/>
  <c r="C815" i="4"/>
  <c r="C814" i="4"/>
  <c r="C809" i="4"/>
  <c r="E804" i="4"/>
  <c r="C804" i="4" s="1"/>
  <c r="C798" i="4"/>
  <c r="E797" i="4"/>
  <c r="C797" i="4"/>
  <c r="C794" i="4"/>
  <c r="C790" i="4"/>
  <c r="C779" i="4"/>
  <c r="E759" i="4"/>
  <c r="C759" i="4" s="1"/>
  <c r="E753" i="4"/>
  <c r="C753" i="4"/>
  <c r="E742" i="4"/>
  <c r="C742" i="4" s="1"/>
  <c r="E740" i="4"/>
  <c r="C740" i="4" s="1"/>
  <c r="E739" i="4"/>
  <c r="C739" i="4"/>
  <c r="E736" i="4"/>
  <c r="C736" i="4" s="1"/>
  <c r="E734" i="4"/>
  <c r="C734" i="4" s="1"/>
  <c r="E733" i="4"/>
  <c r="C733" i="4" s="1"/>
  <c r="C727" i="4"/>
  <c r="C722" i="4"/>
  <c r="E708" i="4"/>
  <c r="C708" i="4" s="1"/>
  <c r="C701" i="4"/>
  <c r="C690" i="4"/>
  <c r="C684" i="4"/>
  <c r="E682" i="4"/>
  <c r="C682" i="4"/>
  <c r="C672" i="4"/>
  <c r="C671" i="4"/>
  <c r="C670" i="4"/>
  <c r="C669" i="4"/>
  <c r="C667" i="4"/>
  <c r="C664" i="4"/>
  <c r="C655" i="4"/>
  <c r="C649" i="4"/>
  <c r="C648" i="4"/>
  <c r="C642" i="4"/>
  <c r="C640" i="4"/>
  <c r="C638" i="4"/>
  <c r="C637" i="4"/>
  <c r="C623" i="4"/>
  <c r="C617" i="4"/>
  <c r="C616" i="4"/>
  <c r="C613" i="4"/>
  <c r="C612" i="4"/>
  <c r="C611" i="4"/>
  <c r="C607" i="4"/>
  <c r="C603" i="4"/>
  <c r="C602" i="4"/>
  <c r="C601" i="4"/>
  <c r="C597" i="4"/>
  <c r="C594" i="4"/>
  <c r="C590" i="4"/>
  <c r="C586" i="4"/>
  <c r="C583" i="4"/>
  <c r="C581" i="4"/>
  <c r="C578" i="4"/>
  <c r="C574" i="4"/>
  <c r="C571" i="4"/>
  <c r="C566" i="4"/>
  <c r="C565" i="4"/>
  <c r="C563" i="4"/>
  <c r="C562" i="4"/>
  <c r="C557" i="4"/>
  <c r="C550" i="4"/>
  <c r="C549" i="4"/>
  <c r="C548" i="4"/>
  <c r="C547" i="4"/>
  <c r="C545" i="4"/>
  <c r="C543" i="4"/>
  <c r="C542" i="4"/>
  <c r="C541" i="4"/>
  <c r="C540" i="4"/>
  <c r="C539" i="4"/>
  <c r="C538" i="4"/>
  <c r="C536" i="4"/>
  <c r="C534" i="4"/>
  <c r="C527" i="4"/>
  <c r="C524" i="4"/>
  <c r="C523" i="4"/>
  <c r="C520" i="4"/>
  <c r="C519" i="4"/>
  <c r="C506" i="4"/>
  <c r="C505" i="4"/>
  <c r="C503" i="4"/>
  <c r="C502" i="4"/>
  <c r="C498" i="4"/>
  <c r="C497" i="4"/>
  <c r="C496" i="4"/>
  <c r="C492" i="4"/>
  <c r="C491" i="4"/>
  <c r="C490" i="4"/>
  <c r="C489" i="4"/>
  <c r="C487" i="4"/>
  <c r="C486" i="4"/>
  <c r="C484" i="4"/>
  <c r="C483" i="4"/>
  <c r="C482" i="4"/>
  <c r="C480" i="4"/>
  <c r="C475" i="4"/>
  <c r="C472" i="4"/>
  <c r="C469" i="4"/>
  <c r="C463" i="4"/>
  <c r="C462" i="4"/>
  <c r="C461" i="4"/>
  <c r="C460" i="4"/>
  <c r="C459" i="4"/>
  <c r="C458" i="4"/>
  <c r="C457" i="4"/>
  <c r="C456" i="4"/>
  <c r="C454" i="4"/>
  <c r="C450" i="4"/>
  <c r="C449" i="4"/>
  <c r="C448" i="4"/>
  <c r="C446" i="4"/>
  <c r="C438" i="4"/>
  <c r="C431" i="4"/>
  <c r="C429" i="4"/>
  <c r="C427" i="4"/>
  <c r="C419" i="4"/>
  <c r="C418" i="4"/>
  <c r="C412" i="4"/>
  <c r="C411" i="4"/>
  <c r="C410" i="4"/>
  <c r="C409" i="4"/>
  <c r="C408" i="4"/>
  <c r="C407" i="4"/>
  <c r="C406" i="4"/>
  <c r="C405" i="4"/>
  <c r="C404" i="4"/>
  <c r="C403" i="4"/>
  <c r="C396" i="4"/>
  <c r="C395" i="4"/>
  <c r="C390" i="4"/>
  <c r="C388" i="4"/>
  <c r="C387" i="4"/>
  <c r="C386" i="4"/>
  <c r="C385" i="4"/>
  <c r="C383" i="4"/>
  <c r="C382" i="4"/>
  <c r="C380" i="4"/>
  <c r="C379" i="4"/>
  <c r="C375" i="4"/>
  <c r="C374" i="4"/>
  <c r="C373" i="4"/>
  <c r="C371" i="4"/>
  <c r="C363" i="4"/>
  <c r="D361" i="4"/>
  <c r="C359" i="4"/>
  <c r="C357" i="4"/>
  <c r="C354" i="4"/>
  <c r="C342" i="4"/>
  <c r="C341" i="4"/>
  <c r="C338" i="4"/>
  <c r="C334" i="4"/>
  <c r="C332" i="4"/>
  <c r="C328" i="4"/>
  <c r="C325" i="4"/>
  <c r="C322" i="4"/>
  <c r="C321" i="4"/>
  <c r="C315" i="4"/>
  <c r="C307" i="4"/>
  <c r="C290" i="4"/>
  <c r="C286" i="4"/>
  <c r="C285" i="4"/>
  <c r="C284" i="4"/>
  <c r="C280" i="4"/>
  <c r="C279" i="4"/>
  <c r="C278" i="4"/>
  <c r="C277" i="4"/>
  <c r="C276" i="4"/>
  <c r="C274" i="4"/>
  <c r="C273" i="4"/>
  <c r="E272" i="4"/>
  <c r="C272" i="4" s="1"/>
  <c r="E271" i="4"/>
  <c r="C271" i="4"/>
  <c r="C270" i="4"/>
  <c r="C269" i="4"/>
  <c r="C268" i="4"/>
  <c r="E267" i="4"/>
  <c r="C267" i="4" s="1"/>
  <c r="C262" i="4"/>
  <c r="C260" i="4"/>
  <c r="C258" i="4"/>
  <c r="C253" i="4"/>
  <c r="C250" i="4"/>
  <c r="C239" i="4"/>
  <c r="C238" i="4"/>
  <c r="E235" i="4"/>
  <c r="C235" i="4"/>
  <c r="E234" i="4"/>
  <c r="C234" i="4" s="1"/>
  <c r="E233" i="4"/>
  <c r="C233" i="4"/>
  <c r="C229" i="4"/>
  <c r="C221" i="4"/>
  <c r="C213" i="4"/>
  <c r="E211" i="4"/>
  <c r="C211" i="4" s="1"/>
  <c r="E210" i="4"/>
  <c r="C210" i="4" s="1"/>
  <c r="E203" i="4"/>
  <c r="E184" i="4"/>
  <c r="D184" i="4"/>
  <c r="E173" i="4"/>
  <c r="C173" i="4"/>
  <c r="E172" i="4"/>
  <c r="C172" i="4" s="1"/>
  <c r="C171" i="4"/>
  <c r="C170" i="4"/>
  <c r="C165" i="4"/>
  <c r="C162" i="4"/>
  <c r="E160" i="4"/>
  <c r="C160" i="4" s="1"/>
  <c r="E159" i="4"/>
  <c r="C159" i="4" s="1"/>
  <c r="E158" i="4"/>
  <c r="C158" i="4"/>
  <c r="E157" i="4"/>
  <c r="C157" i="4" s="1"/>
  <c r="C149" i="4"/>
  <c r="C148" i="4"/>
  <c r="E136" i="4"/>
  <c r="C136" i="4"/>
  <c r="C114" i="4"/>
  <c r="C112" i="4"/>
  <c r="C111" i="4"/>
  <c r="C109" i="4"/>
  <c r="C108" i="4"/>
  <c r="C107" i="4"/>
  <c r="C101" i="4"/>
  <c r="C99" i="4"/>
  <c r="C94" i="4"/>
  <c r="C93" i="4"/>
  <c r="C92" i="4"/>
  <c r="C91" i="4"/>
  <c r="C89" i="4"/>
  <c r="C88" i="4"/>
  <c r="C86" i="4"/>
  <c r="C85" i="4"/>
  <c r="D59" i="4"/>
  <c r="E45" i="4"/>
  <c r="D42" i="4"/>
  <c r="D40" i="4"/>
  <c r="D38" i="4"/>
  <c r="D37" i="4"/>
  <c r="D34" i="4"/>
  <c r="E33" i="4"/>
  <c r="D22" i="4"/>
  <c r="D20" i="4"/>
  <c r="D19" i="4"/>
  <c r="E17" i="4"/>
  <c r="D14" i="4"/>
  <c r="E14" i="4" s="1"/>
  <c r="C806" i="3" l="1"/>
  <c r="C804" i="3"/>
  <c r="C802" i="3"/>
  <c r="D800" i="3"/>
  <c r="C798" i="3"/>
  <c r="C776" i="3"/>
  <c r="C771" i="3"/>
  <c r="C769" i="3"/>
  <c r="C757" i="3"/>
  <c r="C753" i="3"/>
  <c r="C752" i="3"/>
  <c r="C750" i="3"/>
  <c r="C749" i="3"/>
  <c r="C745" i="3"/>
  <c r="C742" i="3"/>
  <c r="C741" i="3"/>
  <c r="C740" i="3"/>
  <c r="C739" i="3"/>
  <c r="C738" i="3"/>
  <c r="C729" i="3"/>
  <c r="C728" i="3"/>
  <c r="C727" i="3"/>
  <c r="C726" i="3"/>
  <c r="C712" i="3"/>
  <c r="C706" i="3"/>
  <c r="C705" i="3"/>
  <c r="C700" i="3"/>
  <c r="C699" i="3"/>
  <c r="C698" i="3"/>
  <c r="C692" i="3"/>
  <c r="C689" i="3"/>
  <c r="C685" i="3"/>
  <c r="C684" i="3"/>
  <c r="C680" i="3"/>
  <c r="C679" i="3"/>
  <c r="C676" i="3"/>
  <c r="C672" i="3"/>
  <c r="C671" i="3"/>
  <c r="C670" i="3"/>
  <c r="C667" i="3"/>
  <c r="C665" i="3"/>
  <c r="C663" i="3"/>
  <c r="C661" i="3"/>
  <c r="C660" i="3"/>
  <c r="D633" i="3"/>
  <c r="E633" i="3" s="1"/>
  <c r="E586" i="3"/>
  <c r="E572" i="3"/>
  <c r="C572" i="3" s="1"/>
  <c r="E570" i="3"/>
  <c r="D569" i="3"/>
  <c r="E568" i="3"/>
  <c r="E567" i="3"/>
  <c r="C567" i="3" s="1"/>
  <c r="E566" i="3"/>
  <c r="C566" i="3" s="1"/>
  <c r="E565" i="3"/>
  <c r="C537" i="3"/>
  <c r="C523" i="3"/>
  <c r="C508" i="3"/>
  <c r="C506" i="3"/>
  <c r="C505" i="3"/>
  <c r="C504" i="3"/>
  <c r="C503" i="3"/>
  <c r="C500" i="3"/>
  <c r="C497" i="3"/>
  <c r="C496" i="3"/>
  <c r="C485" i="3"/>
  <c r="C484" i="3"/>
  <c r="C483" i="3"/>
  <c r="C479" i="3"/>
  <c r="C478" i="3"/>
  <c r="C473" i="3"/>
  <c r="C457" i="3"/>
  <c r="C451" i="3"/>
  <c r="C450" i="3"/>
  <c r="C448" i="3"/>
  <c r="C447" i="3"/>
  <c r="C446" i="3"/>
  <c r="C435" i="3"/>
  <c r="C434" i="3"/>
  <c r="C426" i="3"/>
  <c r="C425" i="3"/>
  <c r="C424" i="3"/>
  <c r="C423" i="3"/>
  <c r="C422" i="3"/>
  <c r="C416" i="3"/>
  <c r="C415" i="3"/>
  <c r="C410" i="3"/>
  <c r="C408" i="3"/>
  <c r="C404" i="3"/>
  <c r="C399" i="3"/>
  <c r="C398" i="3"/>
  <c r="C397" i="3"/>
  <c r="C396" i="3"/>
  <c r="C395" i="3"/>
  <c r="C393" i="3"/>
  <c r="C392" i="3"/>
  <c r="C391" i="3"/>
  <c r="C389" i="3"/>
  <c r="C388" i="3"/>
  <c r="C387" i="3"/>
  <c r="C384" i="3"/>
  <c r="C382" i="3"/>
  <c r="C380" i="3"/>
  <c r="C375" i="3"/>
  <c r="C374" i="3"/>
  <c r="C371" i="3"/>
  <c r="C363" i="3"/>
  <c r="C360" i="3"/>
  <c r="C359" i="3"/>
  <c r="C352" i="3"/>
  <c r="C351" i="3"/>
  <c r="E347" i="3"/>
  <c r="D347" i="3"/>
  <c r="C342" i="3"/>
  <c r="C341" i="3"/>
  <c r="C340" i="3"/>
  <c r="C339" i="3"/>
  <c r="C338" i="3"/>
  <c r="C337" i="3"/>
  <c r="C336" i="3"/>
  <c r="C335" i="3"/>
  <c r="C334" i="3"/>
  <c r="C333" i="3"/>
  <c r="C332" i="3"/>
  <c r="C329" i="3"/>
  <c r="C328" i="3"/>
  <c r="E300" i="3"/>
  <c r="E299" i="3"/>
  <c r="C293" i="3"/>
  <c r="C288" i="3"/>
  <c r="C275" i="3"/>
  <c r="E265" i="3"/>
  <c r="E263" i="3"/>
  <c r="E260" i="3"/>
  <c r="C260" i="3" s="1"/>
  <c r="E259" i="3"/>
  <c r="C259" i="3" s="1"/>
  <c r="C255" i="3"/>
  <c r="C254" i="3"/>
  <c r="C246" i="3"/>
  <c r="C232" i="3"/>
  <c r="C225" i="3"/>
  <c r="C222" i="3"/>
  <c r="E219" i="3"/>
  <c r="C219" i="3" s="1"/>
  <c r="C214" i="3"/>
  <c r="C213" i="3"/>
  <c r="C212" i="3"/>
  <c r="C211" i="3"/>
  <c r="C210" i="3"/>
  <c r="C209" i="3"/>
  <c r="C196" i="3"/>
  <c r="C193" i="3"/>
  <c r="C181" i="3"/>
  <c r="C180" i="3"/>
  <c r="C177" i="3"/>
  <c r="C176" i="3"/>
  <c r="C174" i="3"/>
  <c r="C173" i="3"/>
  <c r="C168" i="3"/>
  <c r="C167" i="3"/>
  <c r="C166" i="3"/>
  <c r="C165" i="3"/>
  <c r="C164" i="3"/>
  <c r="C159" i="3"/>
  <c r="C150" i="3"/>
  <c r="E139" i="3"/>
  <c r="C139" i="3" s="1"/>
  <c r="C100" i="3"/>
  <c r="D97" i="3"/>
  <c r="D93" i="3"/>
  <c r="D92" i="3"/>
  <c r="D89" i="3"/>
  <c r="D88" i="3"/>
  <c r="D84" i="3"/>
  <c r="D78" i="3"/>
  <c r="D76" i="3"/>
  <c r="D72" i="3"/>
  <c r="D71" i="3"/>
  <c r="D69" i="3"/>
  <c r="D68" i="3"/>
  <c r="D67" i="3"/>
  <c r="D66" i="3"/>
  <c r="D65" i="3"/>
  <c r="D64" i="3"/>
  <c r="D63" i="3"/>
  <c r="D61" i="3"/>
  <c r="D60" i="3"/>
  <c r="D59" i="3"/>
  <c r="D57" i="3"/>
  <c r="D56" i="3"/>
  <c r="D53" i="3"/>
  <c r="D50" i="3"/>
  <c r="D49" i="3"/>
  <c r="D48" i="3"/>
  <c r="D47" i="3"/>
  <c r="D46" i="3"/>
  <c r="D42" i="3"/>
  <c r="D41" i="3"/>
  <c r="D37" i="3"/>
  <c r="D36" i="3"/>
  <c r="D35" i="3"/>
  <c r="D32" i="3"/>
  <c r="D30" i="3"/>
  <c r="D29" i="3"/>
  <c r="D28" i="3"/>
  <c r="D27" i="3"/>
  <c r="D26" i="3"/>
  <c r="D25" i="3"/>
  <c r="D24" i="3"/>
  <c r="D23" i="3"/>
  <c r="D22" i="3"/>
  <c r="D21" i="3"/>
  <c r="D20" i="3"/>
  <c r="D19" i="3"/>
  <c r="D18" i="3"/>
  <c r="D17" i="3"/>
  <c r="D16" i="3"/>
</calcChain>
</file>

<file path=xl/sharedStrings.xml><?xml version="1.0" encoding="utf-8"?>
<sst xmlns="http://schemas.openxmlformats.org/spreadsheetml/2006/main" count="8795" uniqueCount="5877">
  <si>
    <t>TELÉFONO: 2290-7000</t>
  </si>
  <si>
    <t>NUMERAL 22 - COMPRAS DIRECTAS</t>
  </si>
  <si>
    <t>ENTIDAD: EL CRÉDITO HIPOTECARIO NACIONAL DE GUATEMALA</t>
  </si>
  <si>
    <t>DIRECCIÓN: 7MA. AVENIDA 22-77 ZONA 1</t>
  </si>
  <si>
    <t>HORARIO DE ATENCIÓN: 8:30 A 16:00 HRS.</t>
  </si>
  <si>
    <t>FECHA COMPRA</t>
  </si>
  <si>
    <t>DESCRIPCIÓN DE COMPRA</t>
  </si>
  <si>
    <t>CANTIDAD</t>
  </si>
  <si>
    <t>PRECIO UNITARIO</t>
  </si>
  <si>
    <t>PRECIO TOTAL</t>
  </si>
  <si>
    <t>PROVEEDOR</t>
  </si>
  <si>
    <t>NIT</t>
  </si>
  <si>
    <t>N/A</t>
  </si>
  <si>
    <t>ENCARGADO DE ACTUALIZACIÓN: JAQUELIN PATRICIA GONZÁLEZ FIGUEROA</t>
  </si>
  <si>
    <t>Librería e Imprenta "Vivian S.A"</t>
  </si>
  <si>
    <t>ASEMED</t>
  </si>
  <si>
    <t>Servicios Generalas Damny</t>
  </si>
  <si>
    <t>1251800k</t>
  </si>
  <si>
    <t>DISPAPELES</t>
  </si>
  <si>
    <t>Tablayeso, S.A.</t>
  </si>
  <si>
    <t xml:space="preserve">Por renta de vehículo por 31 días, del mes de marzo de 2022, para uso del señor Vicepresidente de la institución por sustitución de vehiculo en reparación. </t>
  </si>
  <si>
    <t>Renta Autos de Guatemala, S.A.</t>
  </si>
  <si>
    <t xml:space="preserve">Por compra de 150 mascarillas Vflex modelo 9105. Equipo de protección personal, para uso del personal de salud de la Clínica Médica. </t>
  </si>
  <si>
    <t xml:space="preserve">Impresión de 1000 volantes media carta en couche 80 grs. A full color tiro. Para promocionar el Seguro Catastrofico para Agricultores y Agricultoras de MAGA y Banco CHN. </t>
  </si>
  <si>
    <t>Soluciones Graficas / Carlos Magno Ayala Cruz</t>
  </si>
  <si>
    <t xml:space="preserve">Por compra de 2 discos con capacidad de 283.7 GB 15k SAS disk drive para servidor AS400 con N/S 0634C35. Los discos quedaran para inventario de contigencia para reemplazo en caso de futuras fallas en alguna unidad. </t>
  </si>
  <si>
    <t>GBM DE GUATEMALA, S.A.</t>
  </si>
  <si>
    <t xml:space="preserve">Por mesa de conferencias para 8 personas inclye ranura pasa cables fabricada en melamina de 1" medidas generales 0.90m X 3.00m h=0.76m; 1 mesa de conferencia para 6 personas incluye ranura pasa cables fabricada en melamina de 1" mediddas generales 1.00m X 2.20m h=0.73m. </t>
  </si>
  <si>
    <t>TABLASA</t>
  </si>
  <si>
    <t xml:space="preserve">Por compra de 60 planchas de tablayeso; 4 cubetas de masilla o yeso; 3 rollosde cinta para tapar uniones. </t>
  </si>
  <si>
    <t>Por compra de gabinete de piso de 45 unidades de rack. Para albergar los cableados de red y equipos de telecomunicaciones de las oficinas de Call Center del quinto nivel del Edificio de Quinta Avenida.</t>
  </si>
  <si>
    <t>TEL-TECH</t>
  </si>
  <si>
    <t>Por compra de 1 solución salina ml, 10 ampolla de salbutamol de 2.5 ml, 1 ampolla de lidocaina de 2.mg/ml, 25 brudem crema de 15 g, 25 alfer sol gotas, 100 florenterol de 200mg sobre, 100 loperamida tableta 2mg, 106 suero oral en sobre, 210 donoflat plus en tableta, 300 esomeprazol capsula 40 mg, 3 cofal fuerte, ungüento en frasco de 120g, 25 rinofed jarabe antitusivo, 25 ampolla de histraprim de 10mg/1ml, 100 ampolla de neumonil de 1 ml, 300 IRS tableta, 360 neumonil G tableta masticable, 500 paracetamol tableta 750ml, 25 voltaren Emulgel de 50g, 50 ampolla doloneurotropas, 100 aciclovir tableta, 100 ampolla de diclofenaco sódico de 75 mg, 300 ibuprofeno tableta de 600mg.  Para uso de Clínica Médica de la Gerencia de Seguros y Fianzas.</t>
  </si>
  <si>
    <t>Por compra de 3 parrillas para motocicleta Suzuki gixxer 250. para uso de Ajustadores de Emergencia de la Coordinación de Reclamos de Seguros CHN.</t>
  </si>
  <si>
    <t>REPUESTOS TOTAL, S.A.</t>
  </si>
  <si>
    <t>Por compra de 2 toldos con lona vínilica Duroplast de 18 onzas con 4 logotipos institucionales, uno en cada cara del toldo, sobre estructura de tubo galvanizado chapa 16.</t>
  </si>
  <si>
    <t>MAQUINARIA INDUSTRIAL A.P., S.A.</t>
  </si>
  <si>
    <t xml:space="preserve">Por compra de 1 silla haworth fern ejecutivo, mesh negro, asiento en cuero plains negro, apoya brazos 4d (ajustables en cualquier dirección), apoya cabeza ajustable, respaldo alto, estructura negra, mecanismo sincronizado, ajuste neumatico en altura, ajuste de profundidad del asiento, ajuste de tension en el respaldo, perilla en cinco puntos para detención del respaldo, base de aluminio pulido rodo 60mm. Para sustituir la silla del señor Gerente General debido a que la que tiene actualmente se encuentra en mal estado. </t>
  </si>
  <si>
    <t>ARISTA SOCIEDAD ANONIMA</t>
  </si>
  <si>
    <t xml:space="preserve">Por compra de 2,000 hojas opalina color blanco 220 gramos y 1,000 hojas opalina color crema 220 gramos. Para las distintas actividades que se desarrollan en el Auditórium y Carlos Merida. </t>
  </si>
  <si>
    <t>Business Center Computadoras, Sociedad Anónima.</t>
  </si>
  <si>
    <r>
      <t xml:space="preserve">Por compra de evaluación técnica estructural y propuesta de solución para el proyecto ¨Remodelación agencia CHN¨, ubicado en Malacatán, San Marcos. Se utilizará para la evaluación </t>
    </r>
    <r>
      <rPr>
        <b/>
        <sz val="10"/>
        <color theme="1"/>
        <rFont val="Century Gothic"/>
        <family val="2"/>
      </rPr>
      <t xml:space="preserve">"de carácter de emergencia" </t>
    </r>
    <r>
      <rPr>
        <sz val="10"/>
        <color theme="1"/>
        <rFont val="Century Gothic"/>
        <family val="2"/>
      </rPr>
      <t xml:space="preserve">de la remodelación Agencia Malacatán, San Marcos que se encuentra en ejecución. Por tal motivo se contratará a la empresa F&amp;C Consulting que es la única empresa que cuenta con disponibilidad de realizar la visita técnica al lugar. </t>
    </r>
  </si>
  <si>
    <t>F&amp;C CONSULTING, S.A.</t>
  </si>
  <si>
    <t>Por compra de 1 Backup 350 GB información, 1 formateo, pruebas e instalación de sistema operativo y mantenimiento. 2 RAM de 8 GB para Imac 27". Para mejoras en Imac 27" a cargo del Departamento de Mercadeo.</t>
  </si>
  <si>
    <t>Luis David Escobar Quintana / Ventas y Servicios de Computo "VERSECOM"</t>
  </si>
  <si>
    <t xml:space="preserve">Por compra de dock station para computadora DELL latitude 3520, Estación de trabajo para ampliación de puertos para computadora portátil, solicitado por el Auditor Interno. </t>
  </si>
  <si>
    <t xml:space="preserve">SUMIN </t>
  </si>
  <si>
    <t>Por suministro y aplicación de pintura látex color blanco en cielo falso flotado (251.33 mts2); suministro e instalación de 6 paneles de acceso para uso de registro de aire acondicionado en cielo falso. Lo anterior será utilizado para mantenimiento al cielo falso flotado de la sala de Junta Directiva en Oficinas Centrales.</t>
  </si>
  <si>
    <t>Suministro e instalacion de 01 escritorio elaborado en melamina de 5/8" color wengue. Lo anterior se utilizará para la cabina de seguridad en el quinto nivel de Oficinas Centrales.</t>
  </si>
  <si>
    <t xml:space="preserve">Por compra de 2,300 rollos de papel jumbo color blanco peso base (g/m2) 18, diámetro del rollo 23.00 mm, diámetro del cono 76mm de la hoja 90.5 mm, textura suave lisa de 500 metros por bobina (ROLLO) en presentación de 12 unidades por cajas.  </t>
  </si>
  <si>
    <t>Ecopel</t>
  </si>
  <si>
    <t>Por compra de 650 resmas de papel tamaño oficio en blanco medidas, 75 gr/m2 o 20 libras empaque                                             antihumedad en presentación de 10 resmas por caja. Este producto será para atender despachos a la red de Agencias Locales y Departamentales, Oficinas Centrales y departamentos Adscritos, de abril a julio 2022.</t>
  </si>
  <si>
    <t xml:space="preserve">Por 47 pagos de impuesto de circulación 2,022, de flotilla de vehículos propiedad del CHN. </t>
  </si>
  <si>
    <t>SAT</t>
  </si>
  <si>
    <t>Compra de 1 lamparas cuello de ganso, 1 talimetro y bascula, 1 martillo de reflejos. Para equipamiento de Clinia Medica de la Gerencia de Seguros y Fianzas, como requisito para apertura de Clinia medica y poder tramitar la licencia sanitaria.</t>
  </si>
  <si>
    <t>Medica de Guatemala, S.A.</t>
  </si>
  <si>
    <t>Por compra de 60 sillas de espera con asiento de espuma tapizada en tela color negro, estructura metalica perfil redondo. Las sillas seran utilizadas en la Red de Agencias Locales y Departamentales. Varias sillas se encuentran en mal estado y nesecitan cambio.</t>
  </si>
  <si>
    <t xml:space="preserve"> MUEBLES EXCELENCIA</t>
  </si>
  <si>
    <t>Por compra de 2,000 consultas electronicas a distancia de El Registro General de la Propiedad. Utilizadas para el proceso de analisis de solicitudes de crédito, verificación de datos de casos para cobro judicial, verificación de información de actios extraordinarios de la Institución y para las dependencias que asi lo requieran.</t>
  </si>
  <si>
    <t>Registro General de la Propiedad</t>
  </si>
  <si>
    <t>Por compra de 30 discos duro de estado solido SSD de capacidad 480GB o 500GB de tamaño 2.5", 6 memorias RAM de 8GB DDR4 de 2666MHZ.</t>
  </si>
  <si>
    <t>DPG, GUATEMALA, S.A.</t>
  </si>
  <si>
    <t>Por compra de 30 cubetas de impermeabilizante de 19 litros, base acrílica, color rojo, recubrimiento elastico, viscosidad 55,000 - 85,000 densidad 1.23kg/L +/-.02. Este producto será para despacho a la Red de Agencias Locales y Departamentales.</t>
  </si>
  <si>
    <t>DISTRIBUIDORA DEL ATLANTICO, S.A.</t>
  </si>
  <si>
    <t>Por compra de 150 cajas plasticas. Las cajas seran utilizadas para el cambio de cajas por deterioro y resguardo de nuevos expedientes de los diferentes fideicomisos que administra la Gerencia.</t>
  </si>
  <si>
    <t>CEPILLOS INDUSTRIALES DIMARES</t>
  </si>
  <si>
    <t>Por compra de 100 galones de atrapa polvo con tapa antiderrame, 1,000 pastillas desodorantes para sanitario de 50 gramos.</t>
  </si>
  <si>
    <t xml:space="preserve">Por 250 procesos para la realización de pruebas de antígeno (Hisopado Nasofaringeo) para detección de SARS Cov-02 del año 2022. </t>
  </si>
  <si>
    <t>MAS SALUD INTERNACIONAL, LIMITADA SOCIEDAD DE RESPONSABILIDAD LIMITADA</t>
  </si>
  <si>
    <t>Por compra de 4 pares de guantes XL, 4 cascos para motocicleta XL, 4 Chumpas protectoras XL. Para uso en motocicletas de Ajustadores de Emergencia de la coordinación de reclamos de seguros CHN.</t>
  </si>
  <si>
    <t>Motofasto, s.a.</t>
  </si>
  <si>
    <t>Por compra de 6 cubetas de impermeabilizante color blanco. Lo anterior se utilizara para dar mantenimiento a las cenefas del quinto y sexto nivel de oficinas centrales.</t>
  </si>
  <si>
    <t>AXALTA GUATEMALA, S.A.</t>
  </si>
  <si>
    <t>Por suministro e instalación de sand blast con logos troquelados (vinil corte) 1.85mts de alto X 14 mts de largo. Lo anterior se utilizara para la oficina que ocupa la Gerencia de Planificacion y Desarrollo, segundo nivel de Oficinas Centrales.</t>
  </si>
  <si>
    <t>SIGNS COMUNICACIÓN VISUAL, SOCIEDAD ANÓNIMA</t>
  </si>
  <si>
    <t>Por compra de 100 cintas para maquina de escribir (CANON AP 1500). Este producto será para atender despachos a la Red de Agencias Locales, Departamentales, Oficinas Centrales y Departamentos Adscritos.</t>
  </si>
  <si>
    <t>COMERCIALIZADORA UNIVERSAL</t>
  </si>
  <si>
    <t>Servicio de diseño estructural y planificación para la Agencia fija, en proceso de apertura, Nueva Santa Rosa. Derivado del traslado de la Agencia Temporal Nueva Santa Rosa al inmueble fijo que ocupará la Agencia Nueva Santa Rosa, se requiere de un servicio de diseño estructural y planificación con el cual se pueda proyectar la estructura idónea para dicha agencia.</t>
  </si>
  <si>
    <t>CLAUDIA GABRIELA LÓPEZ MALDONADO</t>
  </si>
  <si>
    <t>Por compra de 120 libretas personalizadas. Por reconocimiento a los inspiradores de servicio 2022, pertenecientes al Edificio Central, Agencias Departamentales y locales.</t>
  </si>
  <si>
    <t>BEE MARKETING</t>
  </si>
  <si>
    <t xml:space="preserve">por compra de 2 monitores de 27” con conexión HDMI, 2 monitores de 23” a 24” con conexión HDMI, 11 monitor de 21” a 22” con conexión HDMI.  
</t>
  </si>
  <si>
    <t>MULTICOPY</t>
  </si>
  <si>
    <t xml:space="preserve">por compra de 25 talonarios X 100 hojas de ficha de primer ingreso (dúplex), 25 talonarios X 100 hojas de ficha historia clínica, reverso Examen físico, 25 talonarios X 100 hojas de exámenes de laboratorio. 
</t>
  </si>
  <si>
    <t>IMPRESIONES Y ENCUADERNACIONES GOMEZ</t>
  </si>
  <si>
    <t xml:space="preserve">Por compra de 120 gorras con serigrafía. Por reconocimiento a los inspiradores de servicio 2021. Pertenecientes a Oficinas Centrales, Agencias Departamentales y Locales. </t>
  </si>
  <si>
    <t>D´VENTS</t>
  </si>
  <si>
    <t>Para la reparacion de daños en propiedad privada, provocados por nuestra propiedad (bodega) ubicada en zona 5, esto trabajos son necesarios según estudio previo de daños estructurales realizado por la empresa SADECOMSA.</t>
  </si>
  <si>
    <t>Corporacion Higalgo &amp; Giron, S.A</t>
  </si>
  <si>
    <t>Por compra de 1 hidrolavadora a gasolina de 3200 PSI. Lo anterior a utilizarse en la unidad móvil de Ayarza.</t>
  </si>
  <si>
    <t>Nuevos Almacenes, s.a.</t>
  </si>
  <si>
    <t>Por sumoinistro e instalación de 42.096 m2 de tabique de tablayeso a doble cara, construido con estructura cal 26, poste @0.41 mts, contrafuertes estructura expuesta de poste cak 26 @1.23 H1.00mts y 0.50mts despegado de muro, anclados a losa, muroi con cinta y pasta listo para aplicación de pintura; 1 suministro y colocación de puerta de doble hoja de 0.60mts para marco final de 1.25mts, altura 2.10mts con pasador. Incluye hojas lisas, chapa, pasador a marco, bisagras. Para uso en Bodega de San José Villa Nueva.</t>
  </si>
  <si>
    <t>INNOVA ESTUDIO</t>
  </si>
  <si>
    <t>976986-2</t>
  </si>
  <si>
    <t>Por remozamiento y reparación de escritorios de madera de caoba con medidas de 1.80mts de largo, 0.90mts de ancho y 0.75mts de altura, incluye cambio de rieles y chapas. Para uso y disponibildad del Departamento de Mantenimiento.</t>
  </si>
  <si>
    <t>CARPINTERIA LUIS XV</t>
  </si>
  <si>
    <t>Por suministro e instalación de tres mamparas, en medidas de 1.70mt de largo por 0.60mt de alto, fabricadas en acrílico transparente de 3mm. Para instalar y crear una barrera entre personas y brindar una mayor protección en la Gerencia de Tarjeta de Crédito, segundo nivel.</t>
  </si>
  <si>
    <t>Por evaluación técnica estructural y propuesta de solución para el proyecto "Remodelación agencia CHN", ubicada en zona 15. Para calcular la capacidad de carga de la estructura existente y diseño estructural de reforzamiento.</t>
  </si>
  <si>
    <t>Sigfrido Arrivillaga &amp; Associates / Jorge Sigfrido Arrivillaga Saravia</t>
  </si>
  <si>
    <t>Por compra de 590 planchas de cielo falso de 2 x 4, material que será utilizado para cambiar e instalar en el primer nivel del edificio central.</t>
  </si>
  <si>
    <t>TABLAYESO SOCIEDAD ANÓNIMA</t>
  </si>
  <si>
    <t xml:space="preserve">Por compra de  1,000 botes de tinta para sello y almohadilla en color negro de 30m, 1,000 cajas de fastener de 50 juegos por caja de 8cm metálico,  500 rollos de Tape Mágico de ¾ X 33m (36 yardas), 1,000 cajas de grapas estándar de 5,000 PCS.
</t>
  </si>
  <si>
    <t>Comercializadora Espiral, S.A.</t>
  </si>
  <si>
    <t>Compra de 9 cubetas de pintura para tráfico color amarillo y 12 cubetas de pintura fast dry, color blanco (brillante o semi brillante). Para trabajos de mantenimiento en varias Agencias</t>
  </si>
  <si>
    <t>Grupo Solid (Guatemala), S.A.</t>
  </si>
  <si>
    <t xml:space="preserve">Adquisición de 4 generadores eléctricos de gasolina para El Crédito Hipotecario Nacional de Guatemala </t>
  </si>
  <si>
    <t xml:space="preserve">Iris Yanira Solis Hernández  / Maquifuerza </t>
  </si>
  <si>
    <t xml:space="preserve">Por compra de 500 resmas de papel tamaño oficio en blanco medidas, 75gr/m2 o 20 libras, empaque antihumedad en presentación de 10 resmas por caja. </t>
  </si>
  <si>
    <t>Por compra de 13 arneses con 3 enganches cada uno con absorvedor de impacto.</t>
  </si>
  <si>
    <t>Desprogua, s.a.</t>
  </si>
  <si>
    <t>ENERO 2022</t>
  </si>
  <si>
    <t>1 suministro e instalación de parillas y toldos para pickups, propiedad del Banco, Crédito Hipotecario Nacional de Guatemala</t>
  </si>
  <si>
    <t>Vision Metal</t>
  </si>
  <si>
    <t>Por compra de 1 Cartucho de tinta color CYAN (CC531A); 1 Cartucho de tinta color Negro original (CC530A); 1 cartucho de tinta color Amarillo (CC532A); 1 cartucho de tinta color Magenta (CC533A)</t>
  </si>
  <si>
    <t>Equipos y complementos</t>
  </si>
  <si>
    <t xml:space="preserve">Por 1 renovación de certificado TLS Secure Site PRO con vigencia de un año, para el servicio web bancasat.chn.com.gt. </t>
  </si>
  <si>
    <t>certsuperior</t>
  </si>
  <si>
    <t>1 kit drum unit DK-1150, será utilizado para la reparación de equipo de impresión Kyocera Modelo M240DN/L, serie: VR97208507 e inventario EDC-8706. asignada a la Gerencia de Auditoria Interna.</t>
  </si>
  <si>
    <t>PRINTER</t>
  </si>
  <si>
    <t>por renovacion de contrato de servicio de buzon No. 653 de transdoc del servicio comprendido del 10 de enero 2022 al 10 de enero de 2023.</t>
  </si>
  <si>
    <t>Transdoc, s.a.</t>
  </si>
  <si>
    <t>Contratación de servicio de pruebas psicometricas en línea, para el personal de nuevo ingreso, correspondiente al periodo del 04 de enero al 31 de diciembre 2022.</t>
  </si>
  <si>
    <t>Makers</t>
  </si>
  <si>
    <t xml:space="preserve">Por Compra de 250 alcohol, 50 galones de gel antibacterial. Para abastecimiento del Edificio Central y red de Agencias Locales y Departamentos adscritos (Seguros y Fianzas, Monte de Piedad, Almacenes de Depósito y Quinta Avenida.) </t>
  </si>
  <si>
    <t>GRUPO GENESIS, S.A.</t>
  </si>
  <si>
    <t>Por compra de 500 folder de gusanillo, para uso en el archivo de la Gerencia para reguardo de expedientes del personal del Banco y de nuevo ingreso.</t>
  </si>
  <si>
    <t>Por compra de materiales electricos para iluminación, tomacorrientes y accesorios electricos. Para trabajos electricos en la Agencia 5ta. Avenida.</t>
  </si>
  <si>
    <t xml:space="preserve">CELASA </t>
  </si>
  <si>
    <t>Compra de materiales electricos para iluminación, tomacorrientes y accesorios electricos.</t>
  </si>
  <si>
    <t>Por compra de 45,000 Mascarillas quirúrgicas, y 100 Mascarillas KN-95 con tres capas.</t>
  </si>
  <si>
    <t>Distribuidora Global</t>
  </si>
  <si>
    <t>90 galones de alcohol etilico y 24 galones de alcohol en gel. Para el uso de los colaboradores de la Gerencia de seguros y fianzas, por prevención y medidas de contagio del virus SAR-COVID-19 acuerdo 79-2020 Articulo 2, Literal A.</t>
  </si>
  <si>
    <t>Por compra de 11 monitores de 21.5" a 23" con conexión HDMI; 1 monitor de 27" con conexión HDMI.</t>
  </si>
  <si>
    <t>Corporacion Prime PC</t>
  </si>
  <si>
    <t>Por compra de 79 juegos de actas de 500 folios por cada uno (original) del 113-C-CC al 192-C-CC.</t>
  </si>
  <si>
    <t>industrias LH, S.A</t>
  </si>
  <si>
    <t xml:space="preserve">10 cajas de papel continuo para impresora. </t>
  </si>
  <si>
    <t>Sabadell, s.a.</t>
  </si>
  <si>
    <t>Cajero Artista Pro Black - COD:SI048- silla para cajero o dibujante caracterizada por su calidad- alta resistencia y comodidad-cuenta no con un respaldo ajustable en altura y profundidad con una pequeña inclinación -altura ajustable- arp ára reposa pies estilo cromado. SOPORTE RECOMENDADO HAST 225 LB- garantía 2 años. Se utilizará para área de receptoría en Agencia Pacific Center, Gran Carchá y Miraflores</t>
  </si>
  <si>
    <t>Keeprof</t>
  </si>
  <si>
    <t>Por servicios profesionales de auditoría Externa para uditar y dictaminar los Estados Financieros del Plan de Jubilaciones y Prestaciones por causa de Muerte para el personal de El Crédito Hipotecario Nacinal de Guatemala, correspondiente al periodo 01/01/2020 al 31/12/2020</t>
  </si>
  <si>
    <t>Gonzalez Juarez, S,C</t>
  </si>
  <si>
    <t>Por compra de 16 botiquines tipo maletín con insumos medicos según Acuerdo Gubernativo 33-2016. Para uso de todas las areas del Edificio Central en caso de emergencias.</t>
  </si>
  <si>
    <t>FEBRERO 2022</t>
  </si>
  <si>
    <t>Por suministros e instalacion de 2 rodos para porton tipo corredizo con sistema de riel a piso</t>
  </si>
  <si>
    <t>Electropuertas, s.a.</t>
  </si>
  <si>
    <t>2487831-6</t>
  </si>
  <si>
    <t>Por reparación de lavatrastos sobre base fundida en concreto con azulejos.</t>
  </si>
  <si>
    <t>Remodela</t>
  </si>
  <si>
    <t xml:space="preserve">1 suministro e instalación de aire acondicionado mini split de 36,000 BTU (03 toneladas) con todos sus accesorios, el trabajo incluye desistalación de aire acondicionado averiado. </t>
  </si>
  <si>
    <t>Servicios tecnicos Electricos y Electronicos</t>
  </si>
  <si>
    <t>2 sillas ejecutivas en color negro 5 rodos</t>
  </si>
  <si>
    <t>Renovart GT</t>
  </si>
  <si>
    <t>Por compra de 15 archivos de metal tipo robot de 2 gavetas color negro con llave. Para despacho a la Auditoria Interna y Gerencia de Tecnología del Edificio Central</t>
  </si>
  <si>
    <t>contratacion de servicio de recoleccion y trasporte de desechos Bio-infecciosos, corespondientes a los meses de febrero 2022 a enero 2023</t>
  </si>
  <si>
    <t>Eco Termo</t>
  </si>
  <si>
    <t>Por suministro e instalación de 01 aire acondicionado nimin split de 60,000 BTU (05 toneladas) con todos sus accesorios, el trabajo incluye desistalación de aire acondicionado averiado y traslado a bodega central.</t>
  </si>
  <si>
    <t>35 disco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t>
  </si>
  <si>
    <t>Por compra de 250,000 boletas unica en fajos de 250 unidades, para despacho y existencia de los meses enero y febrero 2022 a la Red de Agencias, Oficinas Centrales, y Departamentos Adscritos.</t>
  </si>
  <si>
    <t>FORMULARIOS ESTÁNDAR</t>
  </si>
  <si>
    <t>por compra de 18 lamparas de empotrar con difusor parabólico 4x2 pie; 72 tubos Led opaco 18 watt de plástico 48 pulgadas.</t>
  </si>
  <si>
    <t>Electroma</t>
  </si>
  <si>
    <t>9860715-4</t>
  </si>
  <si>
    <t xml:space="preserve">Por compra de materiales eléctricos diversos (130 toma corrientes de 15 A para empotrar en caja (eagle), 65 placas dobles de acero, 65 placas rojas. 16 cajas de cable thnn calibre #12 (negro, blanco, amarillo y rojo), 08 cajas de cable thnn calibre #12 (verde), 02 tableros de 12 polos con barra de tierra física, 16 flipones de 20 Amp, 25 canaletas de 105x35, 10 canaletas para piso, 10 cintas de aislar scoth 33, 200 tarugos s8, 200 tornillos para s8), para la instalción de energia normal y regulada. </t>
  </si>
  <si>
    <t>0/02/2022</t>
  </si>
  <si>
    <t>Por suministro e instalación de 01 aire acondicionado nimin split de 60,000 BTU (05 toneladas) con todos sus accesorios, el trabajo incluye desistalación de aire acondicionado averiado y traslado a bodega central. lo anterior a utilizarse en la Agencia Patulul, para la reparación de los sitemas de aire acondicionado de la Agencia.</t>
  </si>
  <si>
    <t>Innova</t>
  </si>
  <si>
    <t>Upgrade from BioTime 7.0 to BioTime Pro Database Migration: employee, transaction, area, departament, position. Mod. BT7-Pro-SL. Con 1 año de soporte técnico. Para actualizar el sistema BioTime con el objetivo de integrar nuevos dispositivos Biométricos, entr ellos un dispositivo en la Gerencia de Fideicomisos ubicado en 5a. Avenida 12-60, zona 1.</t>
  </si>
  <si>
    <t>Sistemas de Protección Automatizada, Sociedad Anonima</t>
  </si>
  <si>
    <t>Compra de 50 papeleras de metal en color negro de tres niveles. 50 cajas de clips blinder de 2" o 51 mm, en presentación de 12 unidades por caja. Este producto será utilizado para despacho a la Red de Agencias , Departamentos Adscritos y Oficinas Centrales.</t>
  </si>
  <si>
    <t>Multinegocios Alleza, S.A.</t>
  </si>
  <si>
    <t>Compra de 300 blocks consulta de saldo de 100 unidades por block, correlativo 1113001, 100 blocks de reporte de egresos de 100 unidades por block, 100 blocks de solicitud de chequera nueva de 100 unidades por block y 200 cajas de sobres oficio con ventana con logotipo 90 gramos, de 100 unidades por caja. Para depscho y existencia de los meses enero y febrero 2022, a la Red de Agencias, Oficinas Centrales y Departamentos Adscritos.</t>
  </si>
  <si>
    <t xml:space="preserve">Compra de 300 blocks de notas adhesivas de 400 hojas de colores de 3x3 pulgadas (post it). Para despacho y existencia de los meses enero y febrero 2022, a la Red de Agencias, Oficinas Centrales y Departamentos Adscritos. </t>
  </si>
  <si>
    <t>Comercializadora La Bendicion</t>
  </si>
  <si>
    <t>Compra de 100 mechas para trapear de 400 gramos blanco con base de medera, 150 bolsas de wipe blanco de 1 libra separadas en bolsa por unidad, 100 escobas tipo cepillo plasticas XL con base de madera, 100 galones de cloro con fecha de vencimiento 2023. Para despacho y existencia de los meses enero, febrero y marzo 2022 al a Red de Agencias, Oficinas Centrales y Departamentos Adscritos</t>
  </si>
  <si>
    <t>Fábrica Pérez</t>
  </si>
  <si>
    <t xml:space="preserve">Por compra de 400 tarjetas de presentación para el Presidente. Para reuniones de trabajo de autoridades. </t>
  </si>
  <si>
    <t>VISIÓN DIGITAL</t>
  </si>
  <si>
    <t>Por reparacion de sistemas de aire acondicionados de las Agencias Genova, Tiquisate, Retalhuleu, Coatepeque y Mazatenango.</t>
  </si>
  <si>
    <t>TECNIAIRE</t>
  </si>
  <si>
    <t>Por suministro e instalación de 20.16 mts2 de vinil de corte marca ARLON, para Agencia Móvil. Se utilizará para la remodelación de una Agencia Móvil (Furgón) para la Gerencia de Agencias.</t>
  </si>
  <si>
    <t>Servicios Publicitarios Working, S.A.</t>
  </si>
  <si>
    <t>Rotuliación de 3 motocicletas marca Suzuki modelo GSX250RLZ para uso de ajustado de emergencia de la Coordinación de Reclamos de la Gerencia de Seguros y Fianzas.</t>
  </si>
  <si>
    <t>Compra de 8 secciones de andamios de 1.50 m x 1.50 m. 4 plataformas internas. 1 juego de rodos y 2 escaleas internas de andamio. Para uso del Departamento de Mantenimiento.</t>
  </si>
  <si>
    <t>La Casa del Andamio</t>
  </si>
  <si>
    <t>Evaluación sistema estrucutral para la palnificación de la remodelación del inmueble que ocupará Agencia Totonicapán de El Crédito Hipotecario Nacional de Guatemala. Se utilizará para determinar el sistema estructural de la remomodacio´ln de la Agencia Totonicapán en la fase de planificación.</t>
  </si>
  <si>
    <t>Sigfrido Arrivillaga &amp; Associates. Jorge Sigfrido Arrivillaga Saravia</t>
  </si>
  <si>
    <t>Suministro e instalación de 2 vidrios insulados en fachada muro cortina, con la siguiente composición, vidrio azul réflex de 6 mm mas espaciador de 8 mm mas vidrio calro de 6 mm instalado con cineta doble contacto y silicone estructural color negro importado. Medidas 1.75 mts x 2.00 mts. Lo anterior como repuesto del vidrio quebrado en fachada exterior Agencia Los Proceres.</t>
  </si>
  <si>
    <t>Compra de 300 marcadores resaltadores en color amarillo, 300 cajitas de clips de 33 mm de 100 unidades por caja, 1,000 bolsas de hule de 1/4 de libra, 1,500 lapiceros tipo boligrafo 1.0 mm, punto mediano mango hexagonal color negro, en cajas de 12 unidades. Para despacho a la Red de Agencias, Oficinas Centales y Departamentos Adscritos.</t>
  </si>
  <si>
    <t>Compra de 300 marcadores permanentes en color negro (no pequeño) y 50 almohadillas para huella dactilar en tinta negra. Para despacho a la Red de Agencias, Oficinas Centales y Departamentos Adscritos.</t>
  </si>
  <si>
    <t>Papeles Ecológicos, S.A.</t>
  </si>
  <si>
    <t>Compra de 2 televisores SMART TV LED 55 pulgadas UHD 4K. Lo anterior para las Gerencias de Analisis de Creditos y Banca de Bienes Raices</t>
  </si>
  <si>
    <t>Distribuidora Electronica, S.A.</t>
  </si>
  <si>
    <t>Compra de 300 bolsas de jabón en polvo de un kilo de bolsa. Productos para despacho a la Red de Agencias y Unidad de Servicios y Limpieza del Departamento de Mantenimiento.</t>
  </si>
  <si>
    <t>Distribuidora Espiral, S.A.</t>
  </si>
  <si>
    <t>Compra de100 toallas dobles para trapear en color blanco. Productos para despacho a la Red de Agencias y Unidad de Servicios y Limpieza del Departamento de Mantenimiento.</t>
  </si>
  <si>
    <t>Suministro Inproliza</t>
  </si>
  <si>
    <t xml:space="preserve">1 suministro e instalación de trasnferecia automatica monofásica de 100 amperios, el trabajo deberá incluir; desisntalar transferencia averiada, desconexiones e identificación de conductores, instalación de transferecia nueva, ordenamiento de cableado eléctrico en la transferencia, conexiones de cargas y prubas de funcionamiento. </t>
  </si>
  <si>
    <t>ventas y servicios J,M.</t>
  </si>
  <si>
    <t>Compra de 9 monitores de 23" a 24" con conexión HDMI y 4 monitores de 21" a 22" con conexión HDMI. 8 monitores de 23" a 24" serán instalados en el área de Soporte Técnico para el manejo de conexiones remotas y soporte a usuarios. 1 monitor de 23" a 24" será instalado para uso del Lic. Marlon Ariel Peralt Salazar, Jefe de Infraestructura. 4 monitores de 21" a 22" serán instalados en el área de la Gerencia de Cartera, Departamento de Desembolsos.</t>
  </si>
  <si>
    <t>Por reparacion de 2 bombas de agua, incluir cambio de peizas dañadas, cambio de tuberia de agua, reparaciones electricas, cambio de llaves (si es necesario) y mantenimiento a los motores de las bombas.</t>
  </si>
  <si>
    <t>Inpronese, s.a.</t>
  </si>
  <si>
    <t>4 llantas 185/65 R.14</t>
  </si>
  <si>
    <t>Gran prix, s.a.</t>
  </si>
  <si>
    <t>Compra de 80 data cartuchos LTO-6 ultrium HP 2.5 TB/62.25 C7976A. Para backups diarios y mensuales del Core Bancario.</t>
  </si>
  <si>
    <t>Provansa</t>
  </si>
  <si>
    <t>Compra de 500 folderes colgantes tamaño legal en color azul de 25 unidades por caja Este producto será despachado a la Red de Agencias, Oficinas Centrales y Departamentos Adscritos.</t>
  </si>
  <si>
    <t>1251800-K</t>
  </si>
  <si>
    <t>Compra de 200 archivadores tamaño oficio armados. Este producto será despachado a la Red de Agencias, Oficinas Centrales y Departamentos Adscritos.</t>
  </si>
  <si>
    <t xml:space="preserve"> 21/02/2022</t>
  </si>
  <si>
    <t xml:space="preserve">Compra de 830 resmas de papel bond, tamaño carta 75 gr/m2 o 20 libras, medida 8.5"X11" empaque anti humedad, de 10 resmas por caja. Este producto será para atender despachos a la red de Agencias Locales y Departamentales Oficinas Centrales y Departamentos Adscritos. </t>
  </si>
  <si>
    <t>Por contratación de servicio de alimentación y salón. Por capacitación "Lego Serious Play", dirigido a los Gerentes del Crédito Hipotecario Nacional de Guatemala. Dicha actividad se llevará a cabo el 24 de febrero de 2022.</t>
  </si>
  <si>
    <t>PROMOTORA DE CLUBS, S.A.</t>
  </si>
  <si>
    <t>1198452K</t>
  </si>
  <si>
    <t xml:space="preserve">Por compra de 10 cortinas vericales en PVC de medidas 3.01 x 2.32; 296 x 2.32; 1.48 x 2.32; 2.97 x 2.32; 2.96 x 2.32; 3.00 x 2.94; 2.94 x 2.37; 3.13 x 2.37; 3.04 x 1.30; 2.06 x 1.30, todas las medidas en metros. </t>
  </si>
  <si>
    <t>deco persianas</t>
  </si>
  <si>
    <t>Reemplazo de 08 barras de empuje, 08 bases de fijación, 04 piwis de 2.10 metros de alto en aluminio color bronce. 02 planas tensoras de 01 metro de largo por 3/16 pulgadas de ancho, en color blanco, lo anterior para reforzar estructura de aluminio. Se utilizará para mejoras estructurales de las vidrieras instaladas en quinto nivel de oficinas centrales.</t>
  </si>
  <si>
    <t>Suministro de materiales, traslado y aplicación de repello en muro perimetral de 190 metros cuadrados en Agencia Móvil, Ayarza. Suministro de materiales, traslado y aplicación de pintura, aplicada con compresor sobre lámina a dos caras, dos secciones. Se utilizará para la remodelacio´n de Agencia Móvil de la Gerencias de Agencias.</t>
  </si>
  <si>
    <t>Innova Estudio</t>
  </si>
  <si>
    <t>Suministro e instalación de piso en 15 metros cuadrados (incluye desinstalación de piso existente). Se utilizará para oficina del tercer nivel de Seguros y Previsión en zona 9.</t>
  </si>
  <si>
    <t>Escritorio en "L" premium, estructura de metal color negro, con archivo pedestal de 3 gavetas con sistema general de llave, top de melamina de 5/8", color almendra, medias de 1.50 X 1.50 mts., fondo de 0.60 y altura de 0.76 mts. Se utilizará para área de Call Center de la Gerencia de Negocios</t>
  </si>
  <si>
    <t>Surti.Ofertas, S.A.</t>
  </si>
  <si>
    <t>Compra de 12 escritorios secretariales tradicionales, estructura de metal color negro, con 3 gavetas con sistema general de llave, top de melamina de 5/8" de grosor, color cherry, medias de 1.20 mts. De ancho x 060 mts. De fondo x 0.76 mts. De alto. Se utilizará para el área de Seguros y Previsión, Gerencia de Negocios, Gerencia de Tarjeta de Crédito y Departamento de Mantenimiento.</t>
  </si>
  <si>
    <t xml:space="preserve">Suministro e instalación de mobiliario tipo cocineta con estructura de melamina de 5/8" imitación madera de color a elegir, modulos combindados con gaveta superior y puertas en la parte inferior, zocalo de 10 cm, bisgras satinadas de cierre normal, riel de extension total cierre normal, medidas de 2.06 mts de largo. Suministro e instalacio´n de top tipo barra con cargadores metalicos de 1/8"X2" con acabado de pintura tipo salpíadera, medida de 0.40 X 3.20 mts. Se utilizará para +area de cocineta en Edificio 5ta. Avenida, áreaa de Call Center, para la Gerencia de Negocios. </t>
  </si>
  <si>
    <t>Dica Construcciones</t>
  </si>
  <si>
    <t xml:space="preserve">Por compra de 10 sillas de receptor o cajero, en color negro 5 rodos, Las sillas serán utilizadas en las Agencias Gran Carchá, Miraflores y Pacific Center. </t>
  </si>
  <si>
    <t>Por compra de 1 maquina de escribir eléctrica. Se solicita maquina de escribir ya que es de utilidad para llenado de diversos documentos.</t>
  </si>
  <si>
    <t>PROVALES, S.A</t>
  </si>
  <si>
    <t>Por compra de cuenta monedas, se solicita ya que la Agencia no lo posee.</t>
  </si>
  <si>
    <t>NIKAMI IMPORTACIONES, S.A.</t>
  </si>
  <si>
    <t xml:space="preserve">Por compra de 300 cuenta fácil de 40 ml; 100 tijeras de metal mango plástico de 8 pulgadas de largo;300 paquetes de pos it, tipo bandera de 5 colores; 200 archivadores tamaño carta armados en paquetes de 12 unidades; 200 correctores liquido tipo lápiz. Para despacho y existencia de los meses enero, febrero y marzo 2022 a la Red de Agencias, Oficinas Centrales y Departamentos Adscritos.
</t>
  </si>
  <si>
    <t>DISTRIBUIDORA JARA</t>
  </si>
  <si>
    <t xml:space="preserve">Por compra de botiquín portátil de primeros auxilios. Para uso de la Gerencia Fideicomisos. De conformidad con lo estipulado en el Acuerdo Gubernativo No. 33-2016, Articulo 126, que hace referencia al contenido del botiquín en mención. </t>
  </si>
  <si>
    <t>Compra de 425 planchas de cielo falso de fibra mineral 2" X 2" X 5/8" y 270 planchas de cielo falso de fibra mineral 2" X 4" X 5/8". Para reparación de cielo falso de Agencia Torre Azul, Presidenta, Terminal y Petapa.</t>
  </si>
  <si>
    <t>Compra de 7 cortinas en PVC de medidas 1) 3.10 X 2.42; 2) 3.20 X 2.40; 3) 3.15 X 2.40; 4) 3.20 X 2.42; 5) 3.00 X 2.39; 6) 1.45 X 2.42; 7) 2.12 X 2.45 todas las medidas en metros. Serán colocadas en el edificio de Seguros y Fianzas zona 9 en las dependencias de Daños, Vida y Coordinación de Operaciones.</t>
  </si>
  <si>
    <t>Persianas de Guatemala</t>
  </si>
  <si>
    <t>Traslado de unidad manejadora de equipo de aire acondicionado de 24,000 BTU (revisión general, incluye tuberias de cobra, instalacion electrica y recarga de refrigerante). Lo anterior se utilizará para mejoras del sistema de airea acondicionado de la Agencia San Cristobal</t>
  </si>
  <si>
    <t>Compra de 4 cajuelas para motocicleta y 4 chumpas protectoras. Para uso de Ajustadores de Emergencia de la Coordinación de Reclamos de Seguros CHN.</t>
  </si>
  <si>
    <t>Indy Motos, S.A.</t>
  </si>
  <si>
    <t>Compra de 200 paquetes de folder tamaño carta membretados de 100 unidades por paquete y 20,000 sobres extra oficio kraft en paquetes de 100 unidades. Para despacho a la Red de Agencias, Ofcinas Centrales y Departamentos Adscritos.</t>
  </si>
  <si>
    <t>Por compra de 2 fuentes de poder 2500 watts. Disponer de componentes de reemplazo de fuentes de poder por contigencia para switch core hp 10500 del centro de datos principal</t>
  </si>
  <si>
    <t>componentes el orbe, s.a.</t>
  </si>
  <si>
    <t xml:space="preserve">Por compra de 50 cubetas de pintura e interior, látex color blanco. Lo anterior se utilizará para dar mantenimiento a agencias varias de la institución. </t>
  </si>
  <si>
    <t>Sur Color, Sociedad Anónima</t>
  </si>
  <si>
    <t xml:space="preserve">Por compra de Panel led 2'x4' 72 watts. Para cambio de iluminación a las siguienates Agenicas: Torre Azul, Presidenta, Terminal y Petapa. </t>
  </si>
  <si>
    <t>Por compra de transformador monofásico tipo seco 5KVA, primario 240/480, secundario 120/240.</t>
  </si>
  <si>
    <t>Serviventas gramajo, s.a.</t>
  </si>
  <si>
    <t xml:space="preserve">Por 8 porta banner de acrílicos estructura de acrílico de 3mm, respaldo con acrílico de 5mm. Medida tabloide + 5cms de exceso para marco. 6 pernos cromados. Mouting tape trasparente para el respaldo. Instalación incluida. </t>
  </si>
  <si>
    <t xml:space="preserve"> BEE MARKETING</t>
  </si>
  <si>
    <t>Compra de 81 paneles led 2" X 2" 40 watts. Para trabahos electricos en Agencia Torre Azul, Presidenta, Terminal, Petapa</t>
  </si>
  <si>
    <t>Celasa, Ingenieria y Equipos, S.A.</t>
  </si>
  <si>
    <t>Control de acceso biométrico Zkteco modelo F22 ID/BL. Se utilizará para la puerta de acceso interior de la oficina de la Presidencia, quinto nivel Oficinas Centrales.</t>
  </si>
  <si>
    <t>Electric-Alarmas</t>
  </si>
  <si>
    <t xml:space="preserve">Por implementación de Cybersource y Accesos a plataforma Visa en Link. Por realización de pagos para contar con los servicios de los productos Visa de cobro en linea., </t>
  </si>
  <si>
    <t>Compañía de procesamiento de medios de pago de Guatemala, s.a.</t>
  </si>
  <si>
    <t>Por servicios profesionales de auditoría Externa para uditar y dictaminar los Estados Financieros del Plan de Jubilaciones y Prestaciones por causa de Muerte para el personal de El Crédito Hipotecario Nacinal de Guatemala, correspondiente al periodo 01/01/2021 al 31/12/2021</t>
  </si>
  <si>
    <t>Gonzalez Juarez, S,C CON FINES LUCRATIVOS</t>
  </si>
  <si>
    <t>Por compra de 5000 porta chequeras conlogotipo institucional en color azul en fajos de 100 unidades.  Para despacho a la Red de Agencias, Oficinas Centrales y Departamentos Adscritos</t>
  </si>
  <si>
    <t>MARZO 2022</t>
  </si>
  <si>
    <t>ABRIL 2022</t>
  </si>
  <si>
    <t>Por compra de 6 baterías de 12 voltios 150 amperios. Lo anterior se utilizará como banco de baterías de repuesto para el inversor de corriente (energia de emergencia) de la Agencia Puerto San Jose.</t>
  </si>
  <si>
    <t>Power Quality Systems, s.a.</t>
  </si>
  <si>
    <t>Por compra de UPS de 3KVA. Lo anterior se utilizará para la agencia Poptun en sustitución del averiado, el cual brinda energía regulada a los istemas electrónicos de la agencia.</t>
  </si>
  <si>
    <t>Por compra de 8 baterías de 12 voltios 100. lo anterior se utilizará como banco de baterías de repuesto para el inversor de corriente (energía de emergencia) de la Agencia Uno.</t>
  </si>
  <si>
    <t xml:space="preserve">Por contratación de espacio y lugar para poner mural de playa y promotores del Banco CHN, presentación del formato de la Revista Izabal y homenaje a notables de Puerto Barrios. 50 afiches a full color en papel B/100 tamaño 16x11" mural de playa Punta de palma de 6x3mts. Con logo CHN, 2 mantas de vinil con el logotipo de la Noche Caribeña tamaño 3x1mts. Para colocar en el ingreso del restaurante y punto estratégico. 20 plaquetas tamaño 12x9" con marco y doble vidrio. 400 invitaciones tamaño 1/4 de página en cartulina texcote a ful color. </t>
  </si>
  <si>
    <t>SCARLETT SUSANA VANDEMBERG TOLEDO</t>
  </si>
  <si>
    <t>Por 1 año de renovación por soporte y garantía para HPE 1/8 G2 LTO-7 FC TAPE AUTOLOADER. Renovación de soporte y garantía por un año, para solución de fallas de hardware y software, con el propósito de mantener el correcto funcionamiento del equipo para el resguardo de información a cinta.</t>
  </si>
  <si>
    <t>Por traducción de documento (Acuerdo Confidencial Moneycorp Bank Limited). Evaluación de acuerdo como proveedor de servicio.</t>
  </si>
  <si>
    <t>DAYRING ROMERO</t>
  </si>
  <si>
    <t>Por traducción de Contrato de Corresponsalía BBU Bank. Suscripción de nuevo contrato de corresponsalía.</t>
  </si>
  <si>
    <t>Por compra de 13 pares de botas con suela antideslizante y punta de policarbonato. Para tecnicos de mantenimiento.</t>
  </si>
  <si>
    <t>Por compra de televisores Smart 55 pulgadas 4k. Lo anterior para ser utilizado en las Gerencia de Administración de Riesgos, Cartera y Negocios.</t>
  </si>
  <si>
    <t>Por compra de 3 fuentes de poder para computadora ALL IN ONE DELL OPTIPLEX 3030.</t>
  </si>
  <si>
    <t>Por suministro e instalación de un aire acondicionado de 24,000 BTU (02 toneladas) Mini-split. Incluye accesorios para funcionamiento. Lo anterior se utilizará para sustituir una unidad con mal funcionamiento en la boveda general de oficinas centrales.</t>
  </si>
  <si>
    <t>SOLUTEC</t>
  </si>
  <si>
    <t>Por reparación de rotulo de cenefa (cambio de lona baci ligth, reparación de sistema electrico, incluyendo iluminación LED, aplicación de pintura del gabinete). Lo anterior se utilizara para el rótulo de cenefa de la Agencia San Cristobal.</t>
  </si>
  <si>
    <t>Por mantenimiento correctivo a planta electrica de emergencia (desmontaje de cargador de batería averiado, instalación de nuevo cargador a 24 voltios, programación del módulo de control, mediciones y pruebas de funcionamiento). Lo anterior se utilizará para la reparación y mantenimiento de la planta eléctrica de Agencia Zacapa.</t>
  </si>
  <si>
    <t>ELECTROMECANICA Y CLIMATIZACION, S.A.</t>
  </si>
  <si>
    <t>Por compra de 20,000 sobres manila media carta en pauetes de 100 unidades. Este producto será para atender despachos a la Red de Agencias Locales y Departamentales.</t>
  </si>
  <si>
    <t xml:space="preserve"> Por renovación de 15 Licencias de office 365 E1, para continuar con el uso de la herramienta de colaboración teams. Para uso de los usuarios que realizan programación de reuniones en Teams, el licenciamiento deberá de ser agregado al actual tenant que posee El Crédito.</t>
  </si>
  <si>
    <t>SEGA, S.A.</t>
  </si>
  <si>
    <t>Por compra de 35 UPS de 400 - 600VA-4 tomas con respaldo de bateria y protección de picos, 2 tomas solo con protección de picos. 8 serán utilizados para Seguros y Fianzas zona 9, derivado a constantes bajas de energía eléctrica en el área, requerimiento R-011172 y R-007137. 6 serán utilizados para la Gerencia de Análisis de Créditos para equipos que hacen falta de UPS, requerimiento R-023067. 16 serán utilizados de contingencia por solicitudes o problemas de energía que dañen los equipos de cómputo.</t>
  </si>
  <si>
    <t>Por compra de 300 botes de Ajax de 600 gramos. Este producto será para atender despachos a la Red de Agencias Locales, Departamentales, Departamentos adscritos y Oficinas Centrales.</t>
  </si>
  <si>
    <t>TEKASA</t>
  </si>
  <si>
    <t>Por compra de 400 pliegos de carton Chip calibre100 de 30 x 40". Este producto será para atender despachos al Departamento de Contabilidad, presupuesto, Unidad del Archivo General Depto. de Mantenimienoto.</t>
  </si>
  <si>
    <t xml:space="preserve">encuesta salarial del Sistema Financiero de Guatemala año 2021. Presentación de la situación actual salarial del mercado y presentación de estadística para CHN. </t>
  </si>
  <si>
    <t>PROFESIONALES CONSULTORES ASOCIADOS, S.A.</t>
  </si>
  <si>
    <t>Por compra de cámara digital, aprox. 20.5 megapíxeles rango de enfoque, alta definición (HD) 1280 x 720,</t>
  </si>
  <si>
    <t>Suministros de trituradora para papel con una capacidad de 9 galones, cantidad de hojas 17, tamaño de corte 5/32" X 1-1/2". Se utilizará para triturar papel en el área de Gerencia de Negocios y Gerencia de Agencias.</t>
  </si>
  <si>
    <t>A MELVILLE</t>
  </si>
  <si>
    <t>Por suministro e instalación de 1 rótulo, tipo block de 0.42 metros * 2.08 metros, fabricado según especificaciones. Se utilizará para el área de receptores de la Agencia Parque Nacional Tikal.</t>
  </si>
  <si>
    <t>Por compra de 300 Kit, (taza impresa a colores lapicero impreso a 1 color, libreta con impresión a 1 color, mousepad con impresión a colores y bolsa de yute o manta con impresión a 1 color. Kit de bienvenida para personal de nuevo ingreso.</t>
  </si>
  <si>
    <t>ALMACEN JUMBO, S.A.</t>
  </si>
  <si>
    <t xml:space="preserve">Por compra de materiales y mano de obra para trabajos de oba civil por reparaciones, aplicación de material cementicio en canal, fundición de desnivel y aplicación de impermeabilizante. Lo anterior se utilizara para reparaciones de filtraciones en techo de Agencia Parque Nacional Tikal. </t>
  </si>
  <si>
    <t>Reparación de rotulo luminoso (cambio de 2 lonas backlite, cambio completo del sistema eléctrico y pintura de estructura). Lo anterior se utilizará para el rótulo de bandera de Agencia Teculutan.</t>
  </si>
  <si>
    <t xml:space="preserve">Por compra de 50 cajas de sobres tamaño oficio membretados de 100 unidades por cada caja. Este producto será para atender despachos a la Red de Agencias Locales y Departamentales. </t>
  </si>
  <si>
    <t>Por compra de 300 rollos de tape transparente estándar de 40 mm x 24 mm. Este producto será para atender despachyos a la red de Agencias Locales, Departamentales, Departamentos Adscritos y Oficinas Centrales.</t>
  </si>
  <si>
    <t>Librería y papeleria scribe, s.a.</t>
  </si>
  <si>
    <t xml:space="preserve">Por compra de 100,000 precintos denomicación Q. 5,000.00 separados en fajos de 100 unidades y 100,000 precintos denominación Q. 10,000.00 separados en fajos de 100 unidades. </t>
  </si>
  <si>
    <t>Lizenit, S.A.</t>
  </si>
  <si>
    <t>Por compra de 500 rollos de tape transparente pequeño de 1/2" x 27 yardas. Este producto será para atender despachos a la Red de Agencias Locales, Departamentales, Departamentos Adscritos y Oficinas Centrales.</t>
  </si>
  <si>
    <t>Profina</t>
  </si>
  <si>
    <t>Por compra de 200 paquetes de folder tamaño oficio membretados de 100 unidades por paquete. Este producto será para atender despachos a la Red de Agencias Locales y Departamentales.</t>
  </si>
  <si>
    <t xml:space="preserve">librería vivian. </t>
  </si>
  <si>
    <t>Por compra de 250,000 boletas unica del correlativo 14825001, Este producto será para atender despachos a la Red de Agencias Locales y Departamentales.</t>
  </si>
  <si>
    <t>Por renovación de certificado TLS Secure Site PRO con vigencia de un año para el servicio Web www.chn.com.gt. Brindar seguridad cifrando el canal de comunicación entre el cliente y el servidor web del servicio de www.chn.com.gt.</t>
  </si>
  <si>
    <t>Por compra de 1,500 lápiz triangular No. 2 mina de grafito en caja de 12 unidades, 200 reglas plásticas de 30 centimetros, emplsticadas por unidad, 500 cuadernos empastados de lineas de 100 hojas, 500 rollos de cinta de empaque transparente de 90 yardas cada uno, 100 engrapadoras #444 para grapa estándar, 300 marcadores para CD y DVD en color negro.</t>
  </si>
  <si>
    <t xml:space="preserve">Por suministro e instalación de modulo controlador de arranque para planta eléctrica (incluye desinstalación del modulo averiado y pruebas de funcionamiento) y mantenimiento correctivo para planta eléctrica (incluye, suministro y cambios de filtros de aceite y diesel, limpieza interna y externa de la unidad, ajuste de borneras, medicones de voltaje y amperaje y pruebas de funcionamineto). Lo anterior se utilizará para reparar el arranque remoto y mantenimiento correctivo de la planta electrica de agencia Quetzaltenango. </t>
  </si>
  <si>
    <t>Trabajos complementarios para generador (continuación de ordenamiento de cables de potencia y arranque remoto de generador, incluye suministro e instalacion de cables y ducteria para arranque remoto, limpieza externa del generador, suministro e instalación de cargador continuo de baterias, suministro de materiales eléctricos par ainstalación de cirucuito 120 voltios con tomacorriente para energización de cargador de baterias, medida de los cableados 50 metros lineales). Lo anterior para continuar con el proceso de automatización eléctrica del sistema de energia de emergencia de agencia Quinta Avenida.</t>
  </si>
  <si>
    <t xml:space="preserve">Por Licencia Semestral de Navegación en base de datos y publicaciones para Guatemala. Servicios de base de datos para la selección y reclutamiento de personas para cubrir las plazas que solicitan las diferentes Gerencias de la Institucion. </t>
  </si>
  <si>
    <t>Tecoloco.com Guatemala, s.a.</t>
  </si>
  <si>
    <t xml:space="preserve">Por suministro e instalación de aire acondicionado mini split de 24,000 BTU, el trabajo incluye desinstalación de aire acondicionado averiado. Se utilizará en Agencia San Bernardino para reparación se sistema de aire acondicionado. </t>
  </si>
  <si>
    <t>Por compra de 4 trajes impermeables para lluvia talla XL, 2 pares de botas tipo racing talla 41 y 2 pares de botas tipo racing talla 42. para uso de ajustadores de emergencia de la Coordinación de reclamos de seguros CHN.</t>
  </si>
  <si>
    <t>Por reforzamiento de tabicación de tablayeso de 1.75mts de largo y 0.72 metros de alto, fabricación e instalación de gabinete aéreo de melamina de 1.75mts de largo x 0.72mts de alto x 0.30mts de fondo, fabricación e instalación de mueble para estufa de melamina de 0.82 metros de largo x 0.90 metros de alto x 0.65 metros de fondo. Se utilizará para mejorar el estado actual de cocina en secretaria general, quinto nivel, edificio central.</t>
  </si>
  <si>
    <t>Por modificación de mueble de receptores, Agencia Pacific Center de acuerdo a la justificación presentada. Se utilizará para la modificación del mueble de receptores en Agencia Pacific Center, verificar medidas según justificación.</t>
  </si>
  <si>
    <t xml:space="preserve">Por traducción al idioma maya kaqchikel de la pagina web equivalente a 30 paginas de texto de información financiera e intitucional. </t>
  </si>
  <si>
    <t>JORGE ANSELMO IXJOTOP PUAC</t>
  </si>
  <si>
    <t>Por compra de 280 bolsas porta celular no. 17. Regalo en conmemoración del Día de la Madre.</t>
  </si>
  <si>
    <t>DECORA DESIGNS</t>
  </si>
  <si>
    <t>Por Desinstalación de rotulo "El Banco De Todo Un País" sobre cenefa de tabla yeso sobre área de receptores, (se deja instalación eléctrica y transformador conectado a RED). Relleno, alisado y pintura en área.</t>
  </si>
  <si>
    <t xml:space="preserve">Global Roofing &amp; Construction, Sociedad Anónima </t>
  </si>
  <si>
    <t>Por 155 suministros e instalaciones de materiales para levantado de tablayeso para muros perimetrales del local a remodelar. Incluye transporte y acarreo de materiales.</t>
  </si>
  <si>
    <t>Por compra de 6 banners de 2 x 0.80 metros que promocionan las Tarjetas de Crédito de CHN. Para ser utilizados en activaciones de TC fuera de la capital y actividades especificas con ministerios e instituciones, que solicitan contar con este material para poder ingresar a promover tarjetas de CHN</t>
  </si>
  <si>
    <t>SOLUCIONES LITOGRAFICAS</t>
  </si>
  <si>
    <t>Por compra de aire acondicionado portátil de 13,000 BTU. Lo anterior a utilizarse en la oficina de la Vicepresidencia.</t>
  </si>
  <si>
    <t>Suministro e instalación de TV de LG 55" con especificaciones minimas de resolución 3840x216, panel IPS, con HDRD10+ con conectividad de 2HDMI. 2USB, LAN, WIFI,  (802.11ac o 802.11cn) salida de audi 20W y digital, bluetooth, +suministro de base rack (soporte), sin brazo móvil (según diseño aprobado por el banco al frente de la fachada de vidrio principal). 
suministro de tubo negro 1-1/2" + platina inox + pernos para instalación de TV.
insumos eléctricos para conexión TV.
armado / desarmado de andami, soldadura eléctrica en techo para anclaje de tubo metalico corte y armado de platina para colocación de rack.</t>
  </si>
  <si>
    <t>Por suministro de contenedor usado de 20 pies dimensiones 6.05x2.44x2.59mt. Se utilizara para la remodelación de una segunda Agencia Móvil para la Gerencia de Agencias.</t>
  </si>
  <si>
    <t>CONTAINER SUDAMERICA GUATEMALA</t>
  </si>
  <si>
    <t>Por mantenimiento y reparación de rótulo luminoso de cenefa, incluye suministro e instalación de 1 lona backlite impresa, color azul y texto blanco, aplicación de pintura azul en el exterior del rótulo, cambio de sistema eléctrico, bases slim conversión de tubos fluorecentes a LED, desinstalación de lonas existentes. lo anterior se utilizará para dar mantenimiento y reparación al rótulo externo de Agencia La Presidenta.</t>
  </si>
  <si>
    <t>Instalacion de un refuerzo con lámina de hierro negro de 2.20x2.20mts de 5/16" de espesor, aplicación de soldadura para la fijación de la lámina con los pasadores de corte existentes. Se utilizará para la remodelación de Agencia zona 15,</t>
  </si>
  <si>
    <t>HIMSA</t>
  </si>
  <si>
    <t>Suministro e instalación de rótulo logo CHN + retroiluminado, letras principales tipo block en relieve de 0.05mts, fabricado con PVC de 5mm, color azul solido Codigo AR25 G44 B1103 y letras Crédito Hipotecario Nacional en troquelado de 5mm de relieve y fijado indipendientemente sobre el muro. Lo anterior se utilizará para el rótulo exterior de la agencia zona 5.</t>
  </si>
  <si>
    <t>MIPASA</t>
  </si>
  <si>
    <t>Desmontaje de vinil adhsivo deteriorado y suministrado e instalación de vinil impreso más laminado UV medidas: 2.00x6.51mts.
Juego de letras tipo block en material de plástico acrilico blanco lechoso (Banco CHN) más juego de letras recortadas en plástico acrílico blanco lechoso de 5mm (Crédito Hipotecario Nacional). 
Iluminación LED de juego de letras block (solo texto Banco CHN) incluye panel solar ya que la instalación será en el portón. Se utilizará para la modificación del portón de ingreso del Edificio Central, CHN.</t>
  </si>
  <si>
    <t>Reparación y mantenimiento de rótulo luminoso de cenefa, incluye suministro e instalación de 1 lona backlite impresa color fondo azul y textos blancos, aplicación de azul en el exterior del rotulo, cambio de sitema eléctrico, bases slim, conversión de tubos fluorescentes a LED, desinstalación de lona existentes.
reparación y mantenimiento de rótulo luminoso de bandera, incluye suministro e instalación de 2 lonas backlite impresad color fondo azul y textos blancos, aplicación pintura azul en el exterior del rotulo, cambio de sistema eléctrico bases slim, conversión de tubo fluorescentes a LED. Desinstalación de lonas exixtentes. Lo anterior se utilizará para dar mantenimiento y reparación y reparación a los rótulos externos de Agencia Coatepeque.</t>
  </si>
  <si>
    <t>Por desmontaje de antena de radiocomunicaciones instalada en Oficinas Centrales (terraza). Lo anterior se hace necesario porque la antena ya no tiene uso y provoca en su anclaje problemas de filtraciones de agua.</t>
  </si>
  <si>
    <t>PRECTOR, S.A.</t>
  </si>
  <si>
    <t xml:space="preserve">Para transporte de contenedor de 20 pies del KM 98 autopista Puerto quetzal para la 10a. AV. 1-68 zona 19 colonia la Florida. Se utilizará para el transporte de contenedor para la remodelación de una segunda Agencia  Móvil para la Gerencia de Agencias. </t>
  </si>
  <si>
    <t>Por capacitación para Jefes de Agencias de la Gerencia de Agencias. Reunión dirigida a jefes de Agencia, Supervisores Corporativos y personal de la Gerencia de Agencias para presentar resultados de último trimestre y reforzar conocimientos operativos y comerciales de la gestión en agencia. Brindada por las Jefaturas de la Gerencia, el viernes 06 de mayo 2022</t>
  </si>
  <si>
    <t>Por compra de 590 planchas de cielo falso de 2 x 4, material que será utilizado para cambiar e instalar en el primer nivel del edificio central. (segunda fase)</t>
  </si>
  <si>
    <t>Por compra de 25 dispositivos USB de 64GB con tapa de seguridad, para uso en Agencias con el fin de proyectar información comercial en las pantallas asignadas.</t>
  </si>
  <si>
    <t>DATA STORAGE AND PRINTING PRODUCTS GROUP, SOCIEDAD ANONIMA</t>
  </si>
  <si>
    <t>Por compra de 30 camisas polo color azul marino, con logo CHN en el pecho. Para mantener uniformidad de imagen del personal de venta directiva en activaciones y actividades con Ministerios e instituciones, donde se promoveran las tarjetas de crédito CHN.</t>
  </si>
  <si>
    <t xml:space="preserve">Por compra de un mini bar 3.3 pies. Lo anterior se utilizara para la Gerencia de Banca Bienes Raíces. </t>
  </si>
  <si>
    <t>Por compra de 4 pares de botas industriales, dielectrica para el personal de la unidad de Taller Electrico del Depto. de Mantenimiento, para uso de labores diarias.</t>
  </si>
  <si>
    <t>General Safety (Guatemala), s.a.</t>
  </si>
  <si>
    <t>Por compra de Licencia de Survio, suscripcion anual Plus. Será utilizada para la creación de encuestas de satisfaccion de servicio, analisis de encuestas, preguntas para encuestas, calculo del NPS, plastillas para encuestas.</t>
  </si>
  <si>
    <t>SURVIO</t>
  </si>
  <si>
    <t>Realizar un diagnóstico comercial en la Institución, dentro de la Gerencia de Agencias. Donde debera: indicar los problemas principales de la gestión comercial. Analisar y definir la situación en relación a la gestión comercial en la Gerencia. Elabor y presentar plan de trabajo, donde detallará, en una planificación, las recomendaciones y las acciones a implementar en el transcurso del año. Esto para análisar y definir la situación en relación a la gestión comercial de la Red de Agencias Locales y Departamentales de la Gerencia de Agencias.</t>
  </si>
  <si>
    <t>VICTOR MANUEL SEGUNDO MAZARIEGOS DÍAZ</t>
  </si>
  <si>
    <t>suministro de 128 cuadros de materiales para aplicación alisado y acabado final en parteluces del sexto nivel, parte interna áreas donde lo necesite. Incluye trabajos preliminares de eliminación de costras de pintura, retiro de ripio, no incluye pintura. Se utilizará para mantenimiento de parteluces, ubicados en el sexto nivel, Edificio Central.</t>
  </si>
  <si>
    <t>DISTRIBUIDORA CENTRAL NILOX</t>
  </si>
  <si>
    <t xml:space="preserve">Evento por reconocimiento a colaboradores de la Red de Agencias. Como parte del plan de reconocimiento, por la gestión comercial, operativa y de servicio realizada en los últimos 6 meses, dentro del programa Todos a Bordo (programaa de Gestión Integral - PGI-). Actividad a realizarse el sábado 7 de mayo de 2022. </t>
  </si>
  <si>
    <t>REAL, S.A.</t>
  </si>
  <si>
    <t>Compra de 2 laptop con procesador 17-H de onceava generación, disco duro de 512 SSD, 16GB de memoria RAM, equipo que será utilizado por Coordinación de Auditoría en Sistemas, para realizar data mining, análisis de información y revisiones específicas con grandes cantidades de datos.</t>
  </si>
  <si>
    <t>MACROSISTEMAS, SOCIEDAD ANÓNIMA</t>
  </si>
  <si>
    <t>Por suministro e instalación de 18 láminas de 8 pies, de policarbonato ancladas con tornillos y adhesivos, incluye desinstalación de láminas deterioradas. Cambio para evitar filtraciones en techo de cafetería 6to. Nivel del edificio central.</t>
  </si>
  <si>
    <t>INPRONESE, SOCIEDAD ANÓNIMA</t>
  </si>
  <si>
    <t>Por compra de 1 SAN Switch brocade 300, derivado a una falla de hardware en switch brocade 300, es necesario realizar la compra para el reemplazo, con el propósito de asegurar la redundancia en la comunicación entre los equipos de cómputo y SAN Hitachi que almacena información de los sistemas de replicación.</t>
  </si>
  <si>
    <t>CESA DE GUATEMALA, SOCIEDAD ANÓNIMA</t>
  </si>
  <si>
    <t>Por compra de 10 licencias por 12 meses de Office 365 E3 en licenciamiento Cloud Solution Provider (CSP) C, para continuar con el uso de la herramienta de colaboración teams. Según requerimiento R-026246 se solicita la instalación de licencias, para el Departamento de Ajustadores de Gerencia de Seguros y Fianzas derivado a la necesidad de utilizar los recursos de Office en nube.</t>
  </si>
  <si>
    <t>SERVICOMP DE GUATEMALA, S.A.</t>
  </si>
  <si>
    <t>Por compra de 2,140 lapiceros con atomizadores y 1,000 libretas eco con lapicero, con impresión logo Banco CHN. Para promoción y publicidad de Banco CHN, para cliente de Bienes Raíces y Tarjeta de Crédito.</t>
  </si>
  <si>
    <t>Por suministro e instalación de 6 modulares según especificación en planos. Se utilizará para reserva del Departamento de Mantenimiento y se asignaran conforme lo requieran las diferentes Gerencias de la Institución.</t>
  </si>
  <si>
    <t>OFFYMARKET, SOCIEDAD ANÓNIMA</t>
  </si>
  <si>
    <t xml:space="preserve">Por fabricación de 3 escritorios de 1.26mts de largo x 0.60mts de fondo x 0.75mts de alto con un modular sobre el escritorio de 1.20mts de largo x 0.80mts de alto x 0.26mts de fondo, de melamina color caoba y tapas con formica color almendra. Se utilizará para uso de personal de nuevo ingreso a la Gerencia de Bienes y Raíces. </t>
  </si>
  <si>
    <t>JOSE LUIS POITAN MORALES</t>
  </si>
  <si>
    <t xml:space="preserve">Por compra de 1 solución salina 250ml, 10 salbutamol solución para nebulizar ampolletas de 2.5ml, 1 lidocaina solución inyectable 20mg/ml, 1 solución inyectable 500ml, 100 loperamida tableta 2mg, 100 neumonil 1ml ampolla, 50 doloneurotropas ampolla, 100 diclofenaco sodico inyectable 75mg, 300 ibuprofeno tableta 600mg. Para uso de Clínica Médica de la Gerencia de Seguros y Fianzas. </t>
  </si>
  <si>
    <t>Control de acceso biométrico 2.4 pulgadas con opciones de teclado, huella y tarjetas con ADMS. Lo anterior se utilizará para puerta de ingreso de la sala de juntas de la Gerencia General.</t>
  </si>
  <si>
    <t xml:space="preserve">Por compra de 2 mesas promocionales de plásticos con Cenefa, imagen con Vinil de alta resolución. medidas 85cm de alto x 82.8cm de ancho. Para ser utilizados en activaciones de TC fuera de la capital y actividades especificas con ministerios e instituciones, que solicitan contar con este material para poder ingresar a promover tarjetas de CHN.  </t>
  </si>
  <si>
    <t>GRUPO ART MAGIC</t>
  </si>
  <si>
    <t xml:space="preserve">Desinstalación de rotulo "CAJA" sobre cenefa de tablayeso. (reemplazo de área tablayeso existente, alisado y pintura), en área de receptores.
Suministro e instalación de rotulo tipo encajuelado 2.83mts de largo x 0.15mts de alto, con iluminación Led Interna frontal y cantos con la siguiente descripcion: "EL BANCO DE TODO UN PAIS". Se utilizará para la remodelación de Agencia Miraflores. </t>
  </si>
  <si>
    <t>Paquete de 80 horas para desarrollo y soporte a aplicación AUTH SERVER".  La compra se realiza como parte del plan de mejora de la aplicación de Gestor de Usuarios (AUTH SERVER), que se utiliza para las altas, bajas y suspensión de usuarios.</t>
  </si>
  <si>
    <t>ISOFTEC</t>
  </si>
  <si>
    <t>Por compra de 2 camara AXIS modelo M3116-LVE 4MP 130 GRADOS D/M Exterior IR 15 M. Lo anterior será utilizado para el sistema de cámaras CCTV IP de Almacenes de Depósitos.</t>
  </si>
  <si>
    <t>INTECOMSA</t>
  </si>
  <si>
    <t>Por compra de 25 Alfer sol gotas, 106 Suero oral sobre, 210 Donoflat plus tabletas, 3 Ungüento Cofal Fuerte frasco 120g, 25 Rinofed antitusivo jarabe, 25 histaprin ampolla 10 mg 1ml, 300 IRS tableta, 360 Neumonil G tabletas masticables, 500 Paracetamol tableta 750mg, 25 Voltaren Emulgel de 50g, Para uso de farmacia de enfermería de la Gerencia de Seguros y fianzas de El Crédito Hipotecario Nacional de Guatemala.</t>
  </si>
  <si>
    <t>BOFASA</t>
  </si>
  <si>
    <t>INFASA</t>
  </si>
  <si>
    <t xml:space="preserve">Por compra de materiales eléctricos para instalaciónes de iluminaciones y fuerza. Lo anterior se utilizará para la nueva Agencia Huite. </t>
  </si>
  <si>
    <t>ELECTROMA</t>
  </si>
  <si>
    <t>Por compra de 6 cortinas verticales en PVC de medidas 1.68x 3.12; 2.11 x 3.12; 0.69 x 3.12; 1.85 x 3.12; 2.10 x 3.12; 1.70 x 3.12 todas las medidas en metros. Estas cortinas serán colocadas en el área de Gerencia de Cartera y Asesores de Presidencia en el primer nivel a un costado de los elevadores de público del Edificio Central.</t>
  </si>
  <si>
    <t>Por cambio del puerto FTP al puerto seguro SFTP, que se utiliza para el servicio de envio de los archivos del sistema compensación al Core Bancario. Para disminuir el riesgo operativo para las transferencias de arvhivos que son utilizado spor el sistema de compensación. por lo anteior se tiene la necesidad de cambiar el puerto File Transfer Protocol (FTP) a un puerto seguro Secure File Transfer Protocol (SFTP).</t>
  </si>
  <si>
    <t>METODOS DE PAGO AUTOMATIZADOS</t>
  </si>
  <si>
    <t>Por compra de 4 pares de botas protectoras talla 43. Para uso de Ajustadores de Emergencia de la coordinación de reclamos de seguros CHN.</t>
  </si>
  <si>
    <t>Por compra de 8 organizadores de cables para gabinete, 8 PDU horizontal de 10 tomas 1U, 8 bandeja ventilada 1U 19x11 PLG para montaje en rack o gabinetes, 8 Patch panel modular categoria 6 1U/24. Los gabinetes sera ubicados en las Agencias Nuevas de: Agencia Malacatan, Agencia Zona 15, Agencia Finanzas, Agencia Totonicapan, Agencia Santa Lucia, Agencia Chimaltenango, Agencia Morales, Agencia Villa Nueva.</t>
  </si>
  <si>
    <t>NET DEPOT GUATEMALA, S.A.</t>
  </si>
  <si>
    <t>Por compra de 7 gabinete abatible de pared 15U, 7 gabinete no abatible de pared 6U. Los gabinetes seran ubicados en las Agencias nuevas: Agencia Malacatan, Agencia zona 15, Agencia Finanzas, Agencia Totonicapan, Agencia Santa Lucia, Agencia Chimaltenango, Agencia Morales.</t>
  </si>
  <si>
    <t>Por compra de 10 auricular para aparato telefonico, 10 Power Supply AC/DC (fuente de poder) para teléfono IP. Los auriculares seran para reemplazo en las areas de: Gerente de Auditoría, Secretaria de Auditoría, Coordinador de Desarrollo (Tecnología), Área de Telecomunicaciones, Secretaria de Gerente General, Puesto de Seguridad en Fideicomiso, 4 Telefonos por reparación en Soporte de servicio. Las fuentes de poder para Jefe de Cobros, Asesor de Negocios, 4 para telefonos en reparación en Telecomunicaciones, 4 de contingencia en resguardo de Soporte de Servicio.</t>
  </si>
  <si>
    <t>REVOLUTION TECHNOLOGIES REVTEC, S.A.</t>
  </si>
  <si>
    <t xml:space="preserve">Por compra de 2 cajas de cables utp categoria 6, 20 dados angulado cat 6 color blanco, 24 dados planos cat 6 color negro, 20 canaletas de 32 mm x 12mm, 20 canaletas de 60mm x 40mm, 20 cajas de sobreponer, 20 placas simples, 20 placas dobles. Los materiales seran usados para realizar trabajos de adecuación y reparación en cableado de red por incidencias o requerimientos para cualquier dependencia. </t>
  </si>
  <si>
    <t>SUMIN</t>
  </si>
  <si>
    <t>Para desmontar, montar y reparar cremallera de timon. 
Compra e instalación de caña de timon. 
2 compras y cambios de amortiguadores delanteros.
Alineacion. Reparaciones necesarias por desgaste de piezas, al vehículo con placas 561JLZ al servicio de Fianzas.</t>
  </si>
  <si>
    <t>AUTOSERVICIOS SPEED, S.A.</t>
  </si>
  <si>
    <t>Por suministro e instalación de 1 vidrio claro de 5mm de grueso incluye polarizado y desinstalación de vidrio claro. Lo anterior se utilizará para el cambio de un vidrio quebrado exterior en la Agencia Escuintla, segundo vidrio quebrado.</t>
  </si>
  <si>
    <t>ARANSI SERVICIOS</t>
  </si>
  <si>
    <t>Por compra y cambio de catarina, por desgaste de uso, para el vehículo placas P-750-DVR al servicio de Unidad de Vehículos.</t>
  </si>
  <si>
    <t>GRAND PRIX, S.A.</t>
  </si>
  <si>
    <t>Por reparación de 2 rotulos tipo cenefa, incluye para cada uno cambio de una lona backlite impresa color fondo azul y textos blancos, aplicación de pintura azul en el exterior del rótulo. Cambio de sistema eléctrico, bases slim conversión de tubos fluerecentes a LED, desinstalación de lona existente. Lo anterior se hace necesario para las reparaciones de rotulos de la Agencia Trinidad Coatepeque.</t>
  </si>
  <si>
    <t xml:space="preserve">Por desmontaje de alfombra existente, limpieza de superficie lista para instalar piso vinilico, instalación y suministro de duela vinilica gris (a elegir), se incluye material aditivo (FOAM). Lo anterior para reparar el piso de Agencia La Presidenta. </t>
  </si>
  <si>
    <t xml:space="preserve">Por trabajos de herrería en toldos, los cuales comprenden, 1 desinstalacion de pared de toldo de metal en mal estado, 1 suministro e instalación de toldo metálico dimensiones de 2.30 mts x 2.30mts elaborado con 1 tubo cuadrado de 1" pulgada con montaje de soldadura eléctrica, 1 instalación de lámina lisa en lados laterales y el frente de toldom 1 instalción de lámina galvanizada acanalada de color, sobre toldo, aplicación de pintura en láminas y tubos de toldo, instalación 2 tubos proceso de 2 pulgadas de grueso por 2.50mts de altura, sujetados al suelo con tornillo de expansión para regorzar toldo, reinstalación de toldo en pared de ingreso a la Agencia. Lo anterior se utilizará para el toldo externo de la Agencia La Terminal. </t>
  </si>
  <si>
    <t>Por trabajos en sistema de agua potable consistente en: demolición de cisterna de agua la cual se encuentra instalada en la Agencia, colocación de Rotoplast en terraza, con una capacidad de 4 toneles, el trabajo deberá incluir la colocación de la tubería correspondiente, para la cisterna total de 11mts de tubería. Lo anterior se realizará para reparaciones del sistema de agua potable de la Agencia La Presidenta.</t>
  </si>
  <si>
    <t xml:space="preserve">Reparación de 2 islas de autobanco incluye: cambio de tarjeta, procedimiento de encendido, procedimiento de envió, procedimiento de recepción, procedimiento de envío remoto, procedimiento de recepción remoto, voltajes de operación 12v, 3v, 5v, fuente de energía independiente al sistema de 12v, algoritmo, de programación funcional, reparación de tubería, servicio de motores, limpieza en general y cambio de todo el cableado. Reparación de islas autobanco Palmeras Escuintla, esto con el propósito de atender y dar una mejor imagen a nuestros clientes. </t>
  </si>
  <si>
    <t>Por mantenimiento a rótulo luminoso consiste en suministro e instalación de 2 lonas back light impresas color fondo aul y textos blancos, cambio de tubos fluorescentes a LED, 6 tubos 2.4 m, 40 wattss. 
Pintura azul exterior del cajón, instalación de timer digital para encendido y apagado. Lo anterior se utilizara para el rótulo luminoso exterior de la Agecia Sayaxche.</t>
  </si>
  <si>
    <t xml:space="preserve">Bolsón de 42 horas para el desarrollo e implementación de la funcionalidad de autorizaciones parciales Visa. Disminuir los rechazos de las compras realizadas por clientes en los comercios autorizados, por medio de Tarjeta de Débito. </t>
  </si>
  <si>
    <t>BYTE, S.A.</t>
  </si>
  <si>
    <t xml:space="preserve">Por compra de sistema de alarma. Lo anterior se utilizará para la nueva Agencia Malacatan. </t>
  </si>
  <si>
    <t xml:space="preserve">Suministro e instalación de 2 aires acondicionados de 18,000 BTU (1.5 toneladas) mini split, con todos sus accesorios, incluido 2 acometidas de alimentación eléctrica a caja de flipones. Lo anterior se utilizará para la Agencia Nueva Santa Rosa ya que no posee aire acondicionado en sus instalaciones. </t>
  </si>
  <si>
    <t>Por compra de 20 archivos de metal tipo robot de 2 gavetas color negro con llave. Para despacho a la Auditoria Interna y el Departamento de Mantenimiento.</t>
  </si>
  <si>
    <t>Muebles excelencia</t>
  </si>
  <si>
    <t xml:space="preserve">Por compra de 1,000 hojas con logo grabado en acero para firma Gerente General para uso de la misma. </t>
  </si>
  <si>
    <t>VISION DIGITAL, S.A.</t>
  </si>
  <si>
    <t>Porcompra de 23 licencias Aimetis Symphony 7 version estándar con licencias de mantenimiento. Lo anterior se utilizara para los sistemas electronicos de video vigilancia CCTV IP, del Departamento de Seguridad.</t>
  </si>
  <si>
    <t xml:space="preserve">Ingenieria Tecnologia y Comunicaciones, S.A. </t>
  </si>
  <si>
    <t xml:space="preserve">Por compra de cortina para ventana 2mts x 2.50mts. Se necesita cortina para la Unidad de correspondencia, ya que en la mañana el sol esta frente a la computadora en donde se trabaja y molesta el reflejo. </t>
  </si>
  <si>
    <t>Librería e Imprenta Vivian S.A.</t>
  </si>
  <si>
    <t>485149-8</t>
  </si>
  <si>
    <t>Por compra de 7 rollos de etiquetas de seguridad poliéster metalizadas de 1" * 2" de 1,375 unidades por rollo.</t>
  </si>
  <si>
    <t>Importadora y Prestadora de Servicios "INNI"</t>
  </si>
  <si>
    <t>Por compra e instalación de sticker vinilo con información publicitaria, para cerramiento del local que ocupará la agencia Chimaltenango en el Centro Comercial Paseo Andaria.</t>
  </si>
  <si>
    <t>Impregrafick</t>
  </si>
  <si>
    <t>Por prestacion de 17 servicios de visitas domiciliares en el área capital y 23  en el visitas domiciliares en el área Departamental. Para visitas a clientes interesados en obtener un crédito y asi corroborar el cumplimiento de los requisitos exigidos en el otorgamiento de este y llevar acabo su formalización de los fondos de Mipymes.</t>
  </si>
  <si>
    <t>TECH4MOBILE</t>
  </si>
  <si>
    <t>Por compra de 100 repuestos para mopa rectangular en color azul de 36”, 25 galones de vitco para pulir pisos con tapa anti derrame, 100 galones de jabón gel antibacterial para manos olor fresa y 50 cajas de jabón spray de 1 * 400ml, para atender despachos a la red de agencias Locales y Departamentales, Oficinas centrales y Departamentos Adscritos</t>
  </si>
  <si>
    <t>Por compra de 100 toallas dobles para trapear y 300 bolsas de jabón en polvo de 1 kilo, para atender despachos a la red de agencias Locales y Departamentales, Oficinas centrales y Departamentos Adscritos.</t>
  </si>
  <si>
    <t>Por compra de 50 discos para limpieza color negro de 20" (PDS), para atender despachos a la red de agencias Locales y Departamentales, Oficinas centrales y Departamentos Adscritos.</t>
  </si>
  <si>
    <t>Distribuidora y Comercializadora Universal, S.A.</t>
  </si>
  <si>
    <t>Por fabricación, suministro e instalación de ventanas de 9.59m2 en aluminio anodizado natural tipo europeo y vidrio laminado claro de 8mm de grosor + película de seguridad tipo film antívandalico + diseño en película sandblast 3mm todo ira asegurado con empaque negro y sello de sílicon estructural color negro. Se utilizará para la remodelación de Agencia Huite Zacapa.</t>
  </si>
  <si>
    <t>Por fabricación e instalación de mueble de archivo; fabricación e instalción de mueble de apoyo. Se utilizará para la remodelación de Agencia Huite Zacapa, seguir diseño especifico en detalle de M3 y M4.</t>
  </si>
  <si>
    <t xml:space="preserve">Por compra de credenza / área de atención al cliente. Suministro + instalación escritorio según las siguientes indicaciones: fabricado en MDF 3/4" + forro de fórmica acabado imitación madera en todas las caras internas, externas y cantos. Top de vidrio templado con cantos pulidos en todas sus caras de 6mm instalado con sujetadores de acero inoxidable de 1/2". Zócalo de lámina metálica 1/8" color negro (R0 G0 B0) en acabado mate con capa anticorrosivo. Entrepaños en MDF 3/4" + formica negra tomar en cuenta: llaves en las puertas para seguridad. Perforación de pasacables. Jaladores tipo uñero con diagonal. Seguir diseño especificado en detalle de mueble M2. Se utilizará para la remodelación de Agencia Huite Zacapa. ver medidas en plano. </t>
  </si>
  <si>
    <t>Por fabricación, suministro e instalación de: puerta abatible en aluminio anodizado natural tipo europeo y vidrio laminado claro de 8mm + de grosor + brazo hidráulico aéreo. La fachada llevará pelicula de Seguridad tipo film anti-vandálico + deseño en pelicula san blast 3mm. Todo irá asegurado con empaque color negro y sello de silicon estructural color negro. Se utilizará para la remodelación de Agencia Huite Zacapa. Verificar medida en plano según detalle.</t>
  </si>
  <si>
    <t>Por 1.4m2 de levantado de muros de tablayeso a una cara sin refuerzo; 11.24m2 de levantado de muros de tablayeso a una cara + refuerzo de madera; 8.64m2 de levantado de muro de tablayeso a dos caras sin refuerzo (detalles adjuntados). Se utilizará para la remodelación de Agencia Huite Zacapa.</t>
  </si>
  <si>
    <t>CORPORACIÓN MACRO DE GUATEMALA, S.A.</t>
  </si>
  <si>
    <t>Por 28.92m2 de alisado de muros existentes exteriores A H = 3.00m. Para los muros existentes se necesita el acabado liso, por lo que se deben examinar y crear una imagen integrada en todos los muros (como muros nuevos) incluye suministro de materiales y mano de obra de acabados. Se deberá tomar en cuenta que encontrar problema de humedad en los muros existentes, este deberá resolverse previo a iniciar con los trabajos de aplicación de acabado final.
121m2 de alisado de muros existentes internos A H = 2.70m. Para los Para los muros existentes se necesita el acabado liso, por lo que se deben examinar y crear una imagen integrada en todos los muros (como muros nuevos) incluye suministro de materiales y mano de obra de acabados. Se deberá tomar en cuenta que encontrar problemas de humedad en las visitas de supervisión, este deberá resolverse previo a iniciar con los trabajos de aplicación de acabado final. Se utilizará  para la remodelación de Agencia Huité Zacapa.</t>
  </si>
  <si>
    <t>Cuarto plara la protección de la planta eléctrica levantado con muros de mmapostería de block de 35kg (15x20x40cm) clase "C" + mochetas en las esquinas ky en los marcos de la puerta, armadas con 4 var. #4 y estribos #2 @0.15m + solera de amarre armada con 4 var. #4 y estibos #2 @0.15cm + construcción de losa de 12cm armada con 2 camas de electromalla. Todo el concreto a utilizar deberá tener una resistencia mínima de 3000 PSI. Todo el acero deberá ser legítimo grado 40. Las medidas internas mínimas del cuarto serán de 1.20x1.20x1.50m o 0.30m más de cada lado y altura de la planta eléctrica. Se utilizará la distancia mayor en todos los casos. Esto para la remodelación de Agencia Huité Zacapa. Contemplar medidas según planos.</t>
  </si>
  <si>
    <t xml:space="preserve">Por 15.77m de solera de arranque 1; 12 mochetas principal MP1; 9 mochetas principal MP; 9 mocheta principal MP3; 27.94m de solera intermedia SI1; 13.97m Solera de Remate 1; 1.8m de solera de remate 2 (detalles adjuntos). Se utilizará para la remodelación de Agencia Huité Zacapa. Contemplar medidas según planos. </t>
  </si>
  <si>
    <t xml:space="preserve">Por compra de licencia corporativa Juris Collection, membresía de consulta a la Legislación de Guatemala y servicio de actualización a travéz de Juris collection en el internet para 5 usuarios por un periodo de 12 meses. </t>
  </si>
  <si>
    <t>INFILE, S.A.</t>
  </si>
  <si>
    <t xml:space="preserve">Por compra de 25,000 precintos de denominación Q.500.00 en fajos de 100 unidades; 25,000 precintos de denominación Q.1,000.00 en fajos de 100 unidades; 25,000 precintos de denominación Q.2,000.00. Este producto será para atender despachos a la red de Agencias Locales, Departamentales, Oficinas Centrales y Departamentos Adscritos. </t>
  </si>
  <si>
    <t>SOLUCIONES IMPRESAS</t>
  </si>
  <si>
    <t>Por compra de 3,000 lapiceros tipo boligrafo 1,0 mm, punto mediano, mango hexagonal en cajas de 12 unidades, 500 block de notas adhesivas de 2 x 2" de 400 hojitas, colores pastel, 1,000 CDS en blanco con portada separada de 700MB/80 MIN. Este producto será para atender despachos a la Red de Agencias Locales, Depártamentales Oficinas Centrales y Departamentos Adscritos.</t>
  </si>
  <si>
    <t>Por 39.75m2 de levantado de muros de block de 20x20x40cm, de 35kg clase c +  mochetas principales, 4 (MP1) de 20x20cm de hormigón armado con 4 varillas #4 + estibos #2 @0.15m + mochetas principales 3 (MP2) de 20X15cm de hormigón armado, armadas con 4 varillas #4 + estribos #2  @0.15m + mochetas principales, 3 (MP3) de 20x10cm de hormigón armado con 3 varillas #4 + estribos #2  @0.15m. Se aplicara acabado tipo alisado (resane + aplicación de base gris + aplicación de alisado + aplicación de pintura segun diseño). Incluye suministro de materiales y mano de obra +  junta fría con duroport de 1" +  aplicación de silicón estructural en la junta. Se utilizará para la remodelación de Agencia Huité Zacapa. Contemplar medidas según planos.</t>
  </si>
  <si>
    <t>Por suministro + intalación de puerta metálica enrollable de acero recubierto en aluminio y zinc, calibre 21 +  instalación de marco metálico + pernos de anclaje soldados + pasadores de hierro 1/2" adicionado con 2 chapas Yale situadas en cada costado de la puerta + aplicación de 2 manos de pintura anticorrosiva color blanco (R226G223B218) y franjasde "CHN" arquitectónico color azul (R25 G44 B103). Se utilizará para la remodelación de Agencia Huité Zacapa. Contemplar medidas en plano.</t>
  </si>
  <si>
    <t>UNIPROYECTOS, S.A.</t>
  </si>
  <si>
    <t xml:space="preserve">Por suministro + instalación de vidrio laminado de 6mm con cantos pulidos + instalación posterior de vinil tipo sticker color rojo (R173 G38 B45) + instalación por medio de cinta de doble acción de 1mm + silicón estructural. Se utilizará para la remodelación de Agencia Huité Zacapa. </t>
  </si>
  <si>
    <t xml:space="preserve">Por suministro + instalación de 127.75ml de sisa plana de aluminio de ancho de 3/4" y 1/4" de espesor. Pintado en cabina con pintura poliuretano automotriz ppg satinada color dorado instalado a muro por medio cinta de doble acción de 1mm + silicón estructural. Se utilizará para la remodelación de Agencia Huité Zacapa. </t>
  </si>
  <si>
    <t xml:space="preserve">Por rótulo de "El Banco De Todo Un País" + retroilumación. Tipografía "Red hat display media" de 12cm de alto, fabricado con un espesor de 4cms +  cantos de lámina de aluminio de 1/8" (perfil de las letras) anclaje a muro por medio de pines + retroiluminación con tira LED con temperatura de colr 4500K, de 7.2w con un nivel de eficiencia de 100lm/w (como mínimo), 40,000 hora de vida, factor de potencia mayor a 0.9, de marca reconocida en el mercado, genérica.
Rótulo logo CHN parte exterior anclado a muro + retroiluminación. Rótulo tipo block, fabricado con lámina de aluminio de 1/8 en la cara frontal y sus cantos, con un grosor de 3cm anclado por medio de pines de varillas de acero liso + retroiluminación con tira LED con temperatura de color 4500k, de 7.2w con un nivel de eficiencia de 100lm/w (como mínimo), 40,000 horas de vida, factor de potencia mayor a 0.9, de marca reconocida en el mercado, no genérica. La ubicación de los rótulos será aprobada por la Autoridad correspondiente. Se utilizará para la remodelación de Agencia Huité Zacapa. </t>
  </si>
  <si>
    <t>Por rótulo logo CHN parte interior. Rótulo tipo block, fabricado con lámina de aluminio de 1/8 en la cara frontal y sus cantos, con un grosor de 3cm anclado al muro a través de pines, iluminación de 4500k anclado por medio de pines. Suministro + instalación de rótulo troquelado en aluminio de 4mm acabado natural, con una profundidad de 2cm. Se utilizará la tipología "Local Brewery Sans" indicando la palabra "Caja", con una altura de 20cm. El rótulo se instalará en la cenefa del área de receptores. Se utilizará para la remodelación de Agencia Huité Zacapa.</t>
  </si>
  <si>
    <t>Por suministro + instalación de 50.71m2 de piso porcelanato rectificado con formato de 60cm x 60cm color gris claro + sisa sin arena de 3mm del mismo color de piso + pegamento para porcelanato. Tomar en cuenta que la instalación del piso será sobre el piso cerámico actual con el pegamento adeuado, se recomienda PSP. Previo a la instalación se deberá verificar que todos los pisos anteriores estén bien instalados, de lo contrario se deberán remover previo a instalar el piso nuevo. Nivelar área antes de colocar piso nuevo y si es necesario colocar tapajuntas metálicas. En los cambios de altura entre el piso nuevo y el piso antiguo se deberán colocar perfiles de acero inoxidable de resguardo de ambos pisos. Se utilizará para la remodelación de Agencia Huité Zacapa.</t>
  </si>
  <si>
    <t xml:space="preserve">Por 7.95m2 de cielo falso área de receptores + cenefa, 3.0m2 de cielo flaso área de impresores y credenza, 31.95m2 de cielo flaso área de vestíbulo de empleados + áreas de espera + servicios al cliente, 5.78m2 de cielo falso reticulado de fibra mineral - área de bóveda y archivo. Se utilizará para la remodelación de Agencia Huité Zacapa. </t>
  </si>
  <si>
    <t>Por suministro e instalación de equipo de aire acondicionado de 24,000BTU/hora. Se utilizará para la remodelación de Agencia Huité Zacapa.</t>
  </si>
  <si>
    <t>Por suministro e instalación escritorio según las siguientes indicaciones: fabricado en MDF 3/4" laqueado azul (R25 G44 B103) en todas las caras internas, externas y cantos. Top vidrio templado con cantos pulidos en todas sus caras de 6mm instalado con sujetadores de acero inoxidable de 1/2" en área de clientes y trabajadores. Zócalo de plana metálica azul (R25 G44 B103) 2mm en acabado mate (de 7cm alto) en acabado mate con capa anticorrosivo. Gavetas en MDF 3/4" laqueado azul (R25 G44 B103) en todas las caras internas, externas y cantos. Tomar en: detalle de mampara de vidrio templado de 12mm con cantos pulidos en todos sus lados + sujetadores tipo araña y sandblast según diseño. Estructura metálica especificada en el detalle. Detalle de gaveta para efectivo. Detalle de iluminación indirecta en numeración. Llaves en gavetas para seguridad. Rejilla desmontable de lámina de acero inoxidable de 4mm + aberuras para pasar cables. Tubo de 1-1/2" de acero inoxidable para apoyar pies. Jaladores tipo uñero diagonal. Se utilizará para la remodelación de Agencia Huité Zacapa.</t>
  </si>
  <si>
    <t>Por compra de 2,000 marbetes para atención de emergencias 14*21cm. Para los asegurados que presenten siniestro, esto es uso de los ajustadores de emergencia, mismos en donde se detallan la información del vehículo, asegurado, ajustador y taller, de la coordinación de reclamos y ajustes.</t>
  </si>
  <si>
    <t>IMPRENTA Y SERVICIOS ARAGON</t>
  </si>
  <si>
    <t>Por compra de 30,000 bolsas plasticas, arroba calibre 5. Las bolsas seran utilizadas para el empaque de los certificados d enuestra póliza de gastos medicos número 6 a nombre de MINEDUC vigencia 2022.</t>
  </si>
  <si>
    <t>COMERCIOS, S.A.</t>
  </si>
  <si>
    <t xml:space="preserve">Por reparación de rótulo luminoso incluye cambio de 2 lonas Back Light (3x1mts) en fondo azul y textos blancos, pintura en el exterior del rotulo y desmontaje de lonas en mal estado. Lo anterior se utilizará para el rotulo luminoso exterior de Agencia Poptun. </t>
  </si>
  <si>
    <t>Campaña de comunicación en medios masivos, selectivos, redes sociales y relaciones públicas que logren la asistencia y ventas de viviendas. Para promoción, publicidad de vivienda y Casaplan de Banco CHN.</t>
  </si>
  <si>
    <t xml:space="preserve">CAMARA GUATEMALTECA DE LA CONSTRUCCIÓN </t>
  </si>
  <si>
    <t>Por compra de 5 tóner OKI negro Type, 5 tóner OKI Cyan Type, 5 tóner OKI Magenta Type y 5 tóner OKI Yellow para uso de la impresora ES8473 MFP Series de Mercadeo.</t>
  </si>
  <si>
    <t>Multicopy, S.A.</t>
  </si>
  <si>
    <t xml:space="preserve">Por compra de talonario con 100 entradas para los clientes especiales de Banco CHN para Expocasa 2022. Para promoción, publicidad de Vivienda y Casaplan de Banco CHN. </t>
  </si>
  <si>
    <t>Por compra de 30 señales de flecha ruta de evacuación izquierda, 30 señales de flecha ruta de evacuación derecha, 30 señales de extintor, 30 señales de ruta de evacuación, 15 señales de sanitarios caballeros, 15 señales de sanitorios dama, 10 señales de alto voltaje, 2 señales de planta electrica, 15 señales de uso obligatorio para ingresar. Para uso del Comité de Seguros y Comité de Edificio Central.</t>
  </si>
  <si>
    <t>CREATIVOS ANX</t>
  </si>
  <si>
    <t xml:space="preserve">Por compra de sistema de alarma. Lo anterior se utilizará para la nueva Agencia Huité Zacapa. </t>
  </si>
  <si>
    <t xml:space="preserve">Por compra de 690 tubos LED de 48", plastico opaco 18 watt, 210 tubos LED de 24", plastico opaco 09 watt. Lo anterior se utilizará para reparación de lamparas de iluminación en varios niveles de oficinas centrales. </t>
  </si>
  <si>
    <t xml:space="preserve">Celasa Ingeniería y Eauipos, Sociedad Anónima </t>
  </si>
  <si>
    <t xml:space="preserve">Por  compra de sticker en vinil adhesivo más laminado UV, de "ventanilla 1, ventanilla 2, horario de atención", acrilico porta hoja en material de plastico acrilico, con 4 tornillos decorativos de 19mm, repiza en material de tubo cuadrado y ACM, color azul, según diseño. Rotulación de Agencia Móvil 1. </t>
  </si>
  <si>
    <t>MAYO 2022</t>
  </si>
  <si>
    <t xml:space="preserve">Por compra de 100 florenterol 200mg sobre, 300 Esomeprazol 40mg capsula, 100 aciclovir tableta 400mg.  Para uso de farmacia de enfermería de la Gerencia de Seguros y Fianzas de EL Crédito Hipotecario Nacional de Guatemala. </t>
  </si>
  <si>
    <t>JUNIO 2022</t>
  </si>
  <si>
    <t>Por compra de UPS de 3KVA (3,000 KVA) Rack/torre, en linea. Lo anterior se utilizará para el sistemade energía regulada de la Agencia Huité.</t>
  </si>
  <si>
    <t>CENTRO DE CONECTIVIDAD</t>
  </si>
  <si>
    <t>Por compra de 60 lentes de protección para brigada, 20 linternas para casco, 2 megáfonos, 60 cascos protectores blancos y 10 cascos protectores rojos, para uso del Comité de Seguros y Comité de Edificio Central.</t>
  </si>
  <si>
    <t>Servicios MYL / Mónica Alejandra Bonilla Dominguez</t>
  </si>
  <si>
    <t>Por compra de 14 radios transmisores, para uso del Comité de Seguros y Comité de Edificio Central.</t>
  </si>
  <si>
    <t>Distribuidora Global / Edy Ramirez Flores</t>
  </si>
  <si>
    <t>Por compra de 20 cascos protectores verdes, 60 chalecos naranjas y 20 chalecos amarillos, para uso del Comité de Seguros y Comité de Edificio Central.</t>
  </si>
  <si>
    <t>Importadora de Suministros de Guatemala / Emma Judith Díaz Wolter Oliva</t>
  </si>
  <si>
    <t xml:space="preserve">Por compra de televisor smart LED 55 pulgadas UHD 4K. Para instalarse en Agencia Huité. </t>
  </si>
  <si>
    <t xml:space="preserve">Por compra de 410 zapateras con impresión de un logotipo a color, 410 bolsas kraft, moña y stiker. Regalo en conmemoración del día del Padre. </t>
  </si>
  <si>
    <t xml:space="preserve">JUMBO </t>
  </si>
  <si>
    <t xml:space="preserve">Para espacios de stand de 2x2mts. Presencia de logo y marca en pantallas gigantes al inicio y final del evento. Mencion de empresa por parte de la moderadora durante el desarrollo del Congreso. Presencia de logo y marca en anuncios página completa full color que serán publicados en la revista Mundo Comercial editada por Cámara de Comercio. Presencia de marca en todo el material impreso del evento. Presencia de marca en anuncios en los distintos Medios de comunicación. Derecho a distribuir material publicitario durante el evento. Derecho adistribuir muestras comerciales durante el evento. Presencia de marca en el material digital de promoción del evento en los distintos canales de comunicación. Derecho a Gineaway en redes sociales de congreso de las Mujeres Lideres Guatemaltecas y 5 entradas para evento. Para promoción y publicidad de Banco CHN. </t>
  </si>
  <si>
    <t>CAMARA DE COMERCIO DE GUATEMALA</t>
  </si>
  <si>
    <t xml:space="preserve">Por fabricacion de gavetas de melamina color caoba, 9 con medidas de 0.35mts de largo x 0.15mts de alto x 0.45mts de fondo y 15 con medidas de 0.46mts de largo x 0.15mts de alto x 0.45mts de fondo con rieles telescópicos, chapas y jaladores y cambio de formica en partes dañadas de muebles receptores pagadores y 4 escritorios. Cambio de costados de melamina de color caoba y cambio de formica dañada a boletera con medida de 2.05mts de largo x 1.10mts de alto x 0.32mts de fondo. Se utilizará para mejorar el mobiliario de Agencia Poptún. </t>
  </si>
  <si>
    <t xml:space="preserve">Por suministro e instalación puerta metálica lamina en ambos lados 1/16" estructura interna tubo de 11/2" chapa 14, con enchapado de MDF laqueado blanco mate, manecilla satinada, brazo hidráulico Yale, tope metálico al piso, tope de goma en ubicación de brazo hidráulico para evitar daños al muro, jalador metálico de acero inoxidable por lado interno, lámina de acero inoxidable de 1/16" de grado 316, conforma y corteen CNC según diseño, no incluye sisados. Se utilizará para la remodelación de Agencia Huité Zacapa, verificar medidas en planos. </t>
  </si>
  <si>
    <t>Por suministro e instalación d epuerta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</si>
  <si>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Por suministro e instalación de puerta de 0.90x2.20m,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</si>
  <si>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 xml:space="preserve">Por suministro e instalación de rotulo de vidrio laminado con vinil posterior color rojo (R173 G38 B45) y vidrio claro laminado de 6mm, en atención al cliente. Suministro e instalación de rótulo de misión y visión de 0.40x0.60m. Se utilizará para la remodelación de Agencia Huité Zacapa. </t>
  </si>
  <si>
    <t>Por compra de 100 toallas dobles para trapear y 300 bolsas de jabón en polvo de 1 kilo, para atender despachos a la red de agencias Locales, Departamentales, Oficinas centrales y Departamentos Adscritos.</t>
  </si>
  <si>
    <t xml:space="preserve">Por suministro e instalación de puerta metálica de lámina de 3/32" ambas caras, estructura interna tubo de 1 1/4" chapa 12, enchapado de MDF laqueado blanco mate mas manecilla satinada, y cerrojo, se utilizará para la remodelación de Agencia Huité Zacapa. </t>
  </si>
  <si>
    <t>Suministro de materiales para fabricacion de puerta metalica doble hoja 0.60 metros cada una de 2.10 de alto (medidas externar), marco de puerta sera fabricado de angular de 1.00 pulgadas, las hojas seran fabricadas con marco de angular de 3/4 de pulgada a una cara y lamina lisa a una cara chapa yale. Acabado final a una mano de base anticorrosiva - pintura. Suministro e instalacion para fabricaion e instalacion de rejias metalias. Fabricadas marco de angula de 1 pulgada de las rejias se formaran con planas metalicas finales 0.40 metros de alto 1.20 metros de longitud. Acabado final a una mano de base anticorrosiva - pintura. Se utilizara para la remodelacion de Agencia Huite Zacapa.</t>
  </si>
  <si>
    <t>fabricacion de 6 escritorios de 1.26 mts de largo X 0.60 mts de fondo X 0.75 mts d alto con un modular sobre el escritorio de 1.20 mts de largo X 0.80 mts de alto X 0.26 mts de fondo, de melamina color caoba y tapas con formica color almendra. Se utilizará para puestos de trabajo en la Gerencia de Analisis de Creditos, segundo nivel del Edificio Central.</t>
  </si>
  <si>
    <t xml:space="preserve">Limpieza de bajadas de agua pluvial del sexto nivel. Limpieza de drenajes de aguas negras de todos los mingitorios ubicados en el edificio. Cambio de: 20 llaves y sus mangueras en mingitorios, 12 llaves y 15 sapitos para sanitarios y griferia de 5 lavamons en los niveles 6,5,3,2 y 1 del edficio. Lo anterior se utlizará para repara sanitarios y mingitorios del edificio de oficinas centrales. </t>
  </si>
  <si>
    <t>Corporacion Hidalgo y Giron, S,A.</t>
  </si>
  <si>
    <t xml:space="preserve">Alquiler de 1 stand de 6*6mts., piso marcado para realizar el montaje de stand, energia electira, material de apoyo como (pases de cortesia, invitacion a inaguracion, brazaletes para montaje y desmontje) y derecho a tener asesores durante alos dias del evento Expocasa 2022. Para promocion y publicdad de Vivienda y Casaplan de Banco CHN. </t>
  </si>
  <si>
    <t>Instalacion de 21 puntos de ree de datos categoria 6 en oficinas de la Gerencia de Agencias.</t>
  </si>
  <si>
    <t>Skynet Vision, S.A.</t>
  </si>
  <si>
    <t>Compra de 12 telefonos IP para habilitar extensiones telefónicas de escritorio, para la Gerencia de Tarjeta de Crédito y Débito para la venta directa de Tarjetas de Crédito.</t>
  </si>
  <si>
    <t xml:space="preserve">Adquisición de 1,400 planchas de cielo falso para  El Crédito Hipotecario Nacional de Guatemala </t>
  </si>
  <si>
    <t xml:space="preserve">GRUPO CAMIR, SOCIEDAD ANÓNIMA </t>
  </si>
  <si>
    <t>Compra de 300 consultas electrónicas a distancia en el Registro General de la Propiedad de la zona central. Las consultas serán utilizadas dentro del proceso de actualización de avalúos de valuación trimestral, verificación de datos de casos para cobros judicial y paras las dependencias que requieren apoyo en ese sentido.</t>
  </si>
  <si>
    <t xml:space="preserve">Por compra de 1 solución salina 250ml, 10 salbutamol solución para nebulizar ampolletas de 2.5ml, 1 lidocaina solución inyectable 20mg/ml, 1 solución inyectable 500ml, 100 loperamida tableta 2mg, 100 neumonil 1ml ampolla, 100 diclofenaco sodico inyectable 75mg, 300 ibuprofeno tableta 600mg. Para uso de Clínica Médica de la Gerencia de Seguros y Fianzas. </t>
  </si>
  <si>
    <t>Compra de 10 cortinas en PVC de medidas 2.13 X 3.12, 1.70 X 3.12, 1.69 X 3.12, 2.12 X 3.12, 2.13 X 3.12, 1.69 X 3.12, 2.10 X 3.12, 1.67 X 3.12, 1.69 X 3.12; todas las medidas en metros. Serán colocadas en el área del Departameno de Depositos y Gerencia Financiera, en primer nivel del Edificio Central.</t>
  </si>
  <si>
    <t>Cortinas de Guatemala</t>
  </si>
  <si>
    <t>Instalación de zocalo de 43.67 metros X 7 cm de alto, de material MDF 3/8", formica imitacion acero inoxidable, tapacanto color gris. Se utilizará para la remodelación de Agencia Huite Zacapa.</t>
  </si>
  <si>
    <t xml:space="preserve">Por visita técnica levantado de información y elaboración de informe en Agencia CHN Malacatán. Se utilizará para la evalucación de muros y cielos de tabla yeso y mampostería "de carácter de emergencia", para determinar la causa  de humedad que actualmente se encuentra en el inmueble. </t>
  </si>
  <si>
    <t>PROYECTOS 11, S.A.</t>
  </si>
  <si>
    <t xml:space="preserve">Por compra de 40 discos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indidencias que se presenten y solventarlas en los tiempos establecidos. </t>
  </si>
  <si>
    <t xml:space="preserve">Por reunión con Jefes y Coordinadores de la Gerencia de Seguros y Fianzas de El Crédito Hipotecario Nacional de Guatemala, por el lanzamiento de la nueva estructura, para llevarse a cabo el 22/06/2022, en horario de 12:00 a 16:30pm. </t>
  </si>
  <si>
    <t xml:space="preserve">Por la compra de 2 cortinas verticales en PVC de medidas 2.69 x 1.35 y 2.40 x 1.35 todas las medidas en metros, 1 puerta plegable de acordeón en PVC de medidas 2.05 x 0.87cms. Estas cortinas y puerta plegable serán colocadas en el cuarto nivel donde se ubicará la clinica Médica del Edificio Quinta Avenida. </t>
  </si>
  <si>
    <t>Por compra de 17 pares de zapatos, color negro para vestimenta formal. Dotación de zapatos año 2022 para 17 vigilantes del Departamento de Seguridad.</t>
  </si>
  <si>
    <t>INTERNACIONAL DE CALZADO, S.A.</t>
  </si>
  <si>
    <t>Por compra de 12 escritorios secretariales tradicional, estructura de metal color negro, con 3 gavetas con sistema general de llave, top de melamina de 5/8" de grosor color cherry, medidas de 1.20mts de ancho x 0.60mts de fondo x 0.76mts de alto. Se utilizará para contar con reserva, para futuros puestos de trabajo.</t>
  </si>
  <si>
    <t>Por compra de 1,000 glicerinas tacto de 40 ml. Este producto será para atender despachos a la Red de Agencias Locales, Departamentales, Oficinas Centrales y Departamentos Adscritos.</t>
  </si>
  <si>
    <t>suministros Nissi</t>
  </si>
  <si>
    <t>Por contratación de bolsón de 72.5 horas de desarrollo del sistema PrecreditPro, para el producto Pymes, para el Crédito Hipotecario Nacional de Guatemala.</t>
  </si>
  <si>
    <t>Software y Servicios de Automatización, Sociedad Anónima</t>
  </si>
  <si>
    <t>Por rótulo logo CHN y retroalimentación, letras principales tipo block en relieve de 0.05mts, fabricado con pvc de 5mm de alta densidad, pintado color azul solido codigo: AR25 G44 B103 Y letra de Crédito Hipotecario Nacional en pvc troqulado de 5mm pintado de color azul: AR25 G44 B103 de relieve y fijado independientemente sobre muro. medidas: 5.24 x 1.06mts. lo anterior se utilizará para la fachada exterior de la Agencia Roosevelt.</t>
  </si>
  <si>
    <t xml:space="preserve">Por servicios de distribución de tarjetas de Crédito con retorno de documentos. Uso del Personal de Tarjeta de Crédito y Débito. </t>
  </si>
  <si>
    <t>CARGO EXPRESO, S.A.</t>
  </si>
  <si>
    <t>Compra de 50 Fosfobac 3g. Para abastecimiento de farmacia de la Clínica Médica.</t>
  </si>
  <si>
    <t>Qualipharm, S.A.</t>
  </si>
  <si>
    <t>Compra de 50 Dexa-brunevit x 2 amps. Para abastecimiento de farmacia de la Clínica Médica.</t>
  </si>
  <si>
    <t>Farnet, S.A.</t>
  </si>
  <si>
    <t>Compra de 100 Triviplex 25,000. Para abastecimiento de farmacia de la Clínica Médica.</t>
  </si>
  <si>
    <t>Compra de 50 Bruderm crema 15g. Para abastecimiento de farmacia de la Clínica Médica.</t>
  </si>
  <si>
    <t>Compra de 2 Neuro Tazarol tabletas 25 mg. X 120. Para abastecimiento de farmacia de la Clínica Médica.</t>
  </si>
  <si>
    <t>Bodega Farmaceutica, S.A.</t>
  </si>
  <si>
    <t>Compra de 75 Viscoteina compuesta frasco. Para abastecimiento de farmacia de la Clínica Médica.</t>
  </si>
  <si>
    <t>Grupo Midi, S.A.</t>
  </si>
  <si>
    <t>Compra de 200 Biclavuxil. Para abastecimiento de farmacia de la Clínica Médica.</t>
  </si>
  <si>
    <t>Compra de 50 Ketospor crema. Para abastecimiento de farmacia de la Clínica Médica.</t>
  </si>
  <si>
    <t>Compra de 300 Gabaneural (pregabalina 75 mg.) cápsulas. Para abastecimiento de farmacia de la Clínica Médica.</t>
  </si>
  <si>
    <t>Industria Farmaceutica, S.A.</t>
  </si>
  <si>
    <t>Compra de 1,000 Metocarban AC tableta. Para abastecimiento de farmacia de la Clínica Médica.</t>
  </si>
  <si>
    <t>Compra de 75 Dolantag gel 1.25% tubo X 30 gramos. Para abastecimiento de farmacia de la Clínica Médica.</t>
  </si>
  <si>
    <t>Compañía Farmaceutica Lanquetin, S.A.</t>
  </si>
  <si>
    <t>Suministro e instalación de un vidrio gris claro de 6mm de grosor, 2.14 metros de alto por 1.655 metros de ancho, con sanblast 82.54 metros cuadrados) y rotulo adhesivo de horario, medidas 57 centimetros de alto por 24 centimetros de ancho de fondo negro con textos blancos.
Suministro e instalacion de un vidrio gris claro de 6mm de grosor, 2.14 metros de ancho por 1.15 metros de alto.
Suministro e instalacion de unvidrio gris claro de 6mm de grosor, 1.71 metros de ancho por 2.845 metros de alto.Lo anterior se utilizará para sutituir 03 vidrios en el lobby de Oficinas Centrales los cuales por los sismos fuero dañados y presentaban rajaduras.</t>
  </si>
  <si>
    <t>Levanto de muro de 6.43 m2 de tablayeso, suministro e instalacion de panel de yeso a una cara. Levantado de cenefa de 2.41 m2 de tablayeso, suministro e instalacion de panel de yeso a una cara. Se utilizará para remodelación de Agencia Huite Zacapa.</t>
  </si>
  <si>
    <t>Fabricación, suministro e instalación de: ventanas fijas en aluminio anodizado natural tipo europeo y vidrio laminado claro de 8mm. De grosor em 1.33 m2. La ventana llevará pelicula de seguridad tipo film anti-vandálico. Todo irá asegurado con empaque color negro y sello de silicion estructural color negro. Se utilizará para la remodelación de Agencias Huité Zacapa.</t>
  </si>
  <si>
    <t>Por compra de 9 sellos automáticos para agencia Zona 15 y 7 sellos automáticos para agencia Malacatán por apertura.</t>
  </si>
  <si>
    <t>D'tecnica de Equipos / Gerson Urbina Ruiz</t>
  </si>
  <si>
    <t>1726328-K</t>
  </si>
  <si>
    <t>Mantenimiento de 2 UPS APC modelo SYMMETRA PX, UPS marca APC modelo SYMMETRA LX 16000 Tower. Como parte del programa de mantenimiento de infraestructura anual de la Gerencia de Tecnología.</t>
  </si>
  <si>
    <t>Isertec, S.A.</t>
  </si>
  <si>
    <t>Por compra de 3 cajas de cables UTP cat 6, 30 dados angulados cat  6 color blanco, 30 dados angulados cat 6 color negro, 100 conectores rj45 cat 6, 15 cajas de sobreponer,2 patch panel modular 24 puertos vacíos, 15 placas dobles, 30 patchcord skinny de 7 pies azul y 30 patchcord skinny de 3 pies azul. Material que serán utilizados para realizar trabajos de habilitación, canaleteado y cableado de puntos  de red en agencia Huité, Zacapa y oficinas del quinto nivel Edificio de Fideicomiso 5ta. Avenida.</t>
  </si>
  <si>
    <t>Suministros Informáticos, S.A.</t>
  </si>
  <si>
    <t xml:space="preserve">Suscripción de un año para el uso del programa Autocad ultima versión disponible. Para uso de la arquitecta de la Gerencia de Agencias, con la finalidad de desarrollar sus funciones en cuanto a los diseños o planos requeridos. </t>
  </si>
  <si>
    <t>Grupo Veisca, S.A.</t>
  </si>
  <si>
    <t>5,000 sobres continuos para tarjeta de crédito separados en cajas de 2,500 unidades. Producto para atender despachos a la red de Agencias Locales y Departamentales, Oficinas Centrales y Departamentos Adscritos.</t>
  </si>
  <si>
    <t>Formularios Standard, S.A.</t>
  </si>
  <si>
    <t>Compra de 5,000 sobres tamaño carta manila con descripción en paquetes de 100 unidades.  Producto para atender despachos a la red de Agencias Locales y Departamentales, Oficinas Centrales y Departamentos Adscritos.</t>
  </si>
  <si>
    <t>Litografia e Imprenta GC</t>
  </si>
  <si>
    <r>
      <t>Seminario-taller “Prevención de Lavado de Dinero u Otros Activos y el Financiamiento al Terrorismo, en Seguros y Fianzas”.</t>
    </r>
    <r>
      <rPr>
        <i/>
        <sz val="11"/>
        <color theme="1"/>
        <rFont val="Century Gothic"/>
        <family val="2"/>
      </rPr>
      <t xml:space="preserve"> Dirigido a jefes, coordinadores, gerente de la Gerencia de Seguros y Fianzas, miembros de la Junta Directiva de El Crédito y perosnal de la Unidad de Cumplimiento de Seguros. </t>
    </r>
  </si>
  <si>
    <t>Asociación Bancaria de Guatemala</t>
  </si>
  <si>
    <t>630902K</t>
  </si>
  <si>
    <t>Diplomado “Gestión y Control Integral de Riesgos para Junta Directiva – nivel inicial-“ Dirigodo a miembros de la Junta Directiva.</t>
  </si>
  <si>
    <t>Diplomado “Gestión y Control Integral de Riesgos para Junta Directiva – nivel intermedio-“ Dirigido a miembros de la Junta Directiva.</t>
  </si>
  <si>
    <t>JULIO 2022</t>
  </si>
  <si>
    <t>Servicio 4KG, llantas a 32PSI 6MM de grosr, cambio d batería, pastillas delanteras 9MM, pastilla traseras con torno, filtro de polen, hules de plumillas, rectificación de discos delanteros, rotación de llantas, alienacio´n y blaances y cambio de luces led altas y bajas. Para el vehículo P-560JLZ al servicio de Vicepresidencia.</t>
  </si>
  <si>
    <t>Cofiño Stahl y Compañía, Sociedad Anónima</t>
  </si>
  <si>
    <t>Por compra de 50,000 mascarillas quirúrgicas de 3 capas, 100 mascarillas KN-95, para el personal de El Crédito y Agencias Locales.</t>
  </si>
  <si>
    <t>Por compra de 250 cintas de tinta para impresora DASCOM 1330 color negro. Serán utilizadas por requerimientos que ingresen para sustituir cintas de impresora matricales Dascom 1330 utilizadas en Agencias Locales y Departamentales por receptorres pagadores.</t>
  </si>
  <si>
    <t>Por compra de 18 archivos de metal de 4 gavetas, con marcos incorporados para carpeta oficio, con rieles extensibles, sistema general de llave, pintura electro-estatica color negro, medidas de 1.30mts de alto x 0.45mts de ancho x 0.64mts de fondo. Se utilizará para archivar documentos en las diferentes áreas.</t>
  </si>
  <si>
    <t>Por compra de 4 persianas metalicas para automatización y reparación, las cuales se encuentran en el area de bodegas.</t>
  </si>
  <si>
    <t>FERSUC, S.A.</t>
  </si>
  <si>
    <t xml:space="preserve">Por suministro e instalación de un aire acondicionado de 36,000 BTU (3 toneladas) mini split. Lo anterior se utilizará para la oficina de la Gerencia de Seguros y previsión. </t>
  </si>
  <si>
    <t xml:space="preserve">Por fabricación de 2 biombos de 3 extensiones cada uno con las siguientes medidas: 055 metros de ancho x 1.80 metros de alto cada extensión con marcos de madera de cedro y tablero de MDF de 3/8" barnizados. Se utilizará para activdades varias de la Gerencia de Recursos Humanos. </t>
  </si>
  <si>
    <t>Compra de 7 llantas R16 todo terreno. P-423DST y P-385FZJ. 4 llantas R16 asfalto. P-386FZJ. 8 llantas R15. P-061FTR y P-065FTR. 4 llantas R16 doble servivio o todo terreno P-899DLY. 4 llantas R15 de rango de 6 a 8 pliegos. P-400 FTS. Compra de 27 llantas</t>
  </si>
  <si>
    <t>Distribuidora, Reencauchadora y Vitalizadora Cosmos, S.A.</t>
  </si>
  <si>
    <t>Por compra de 2 trajes impermiables para mensajeros talla XL y L, 2 pares de botas de hule talla 39 y 40, para los mensajeros de la Gerencia de Seguros y Fianzas, derivado a que actualmente no cuentan con el equipo adecuado para poder realizar su trabajo al momento de cambio de clima.</t>
  </si>
  <si>
    <t>ALMACEN EL TIGRE, S.A.</t>
  </si>
  <si>
    <t xml:space="preserve">Por compra de control de aceso biométrico marca Zkteco F22/ID/BL/ADMS. Lo anterior será utilizado para repuesto del terminal biométrico que se arruino en la pueerta de ingreo a la oficina de la presidencia en oficinas centrales. </t>
  </si>
  <si>
    <t xml:space="preserve">Por conducción de evento para presentación de estrategia y planes de trabajo con áreas adscritas en la Gerencia de Seguros y Fianzas, con autoridades de El Crédito Hipotecario Nacional de Guatemal. Que se realizará en el Hotel Intercontinental el 20 de julio de 2022. En horario de 17:00 a 18:00 horas. </t>
  </si>
  <si>
    <t>Jessica Patricia Rodriguez Clark</t>
  </si>
  <si>
    <t>Por compra de 162 resmas de papel marca Report tamaño carta 75gms, 80,000 impresiónes de documentos en blanco y negro, dúplex, a doble cara, en hojas tamaño carta, 720 impreión de documento en blanco negro, a una sola cara, en hojas tañao carta, que se utilizarán como separadores. Serán utilizados para la impresión de los ceertificados y consentimientos del seguro paramétrico del Ministerio de Agricultura, Ganadería y Alimentación, los cuales se entregaran físicos a dicho Ministerio, para ser entregados de manera individual a cada asegurado.</t>
  </si>
  <si>
    <t xml:space="preserve">Compañía Internacional de Productos y Servicios, Sociedad Anónima </t>
  </si>
  <si>
    <t>Compra de 1 sello redondo automático de secretaria, 1 sello rectangular de copia, 7 sellos redondos automáticos para asesor y 5 sellos cuadrados automáticos para razonar DPI. Para uso del personal de Departamento Banca de Desarrollo</t>
  </si>
  <si>
    <t>Multisellos Vile, S.A.</t>
  </si>
  <si>
    <t>Por compra de 80 galones (garrafas) de aceite 15W40, 25 galones (garrafas) de aceite 10W30. Lo anterior se utilizará para iniciar segundo ciclo de mantenimientos para las plantas electricas de las Agencias Locales, Departamentales y Departamentos Adscritos.</t>
  </si>
  <si>
    <t>Compra de 200 porta brochures de 4 pisos en acrilico transparente de 3mm. Para unifoliares tamaño carta. Para colocación de unifoliares de productos y servicios en la Red de Agencias.</t>
  </si>
  <si>
    <t xml:space="preserve">Por suministro de agente limpio NOVEC 1230 3M  y kit de empaques para recarga del sistema contra incendios del Centro de Datos Principal. </t>
  </si>
  <si>
    <t>FUEGO &amp; SEGURIDAD, S.A.</t>
  </si>
  <si>
    <t>Por evento de capacitación a colaboradores de la Red de Agencias, para formación de asesores de negocio de las regiones 5 y 6  de la Gerencia de Agencias y personal de la Gerencia de Banca de Desarrollo, para dar a conocer el tema de microcréditos de la Insititución, actividad a realizarse el 15 de julio de 2022.</t>
  </si>
  <si>
    <t>CENTRO DE CONVENCIONES GRAN KARMEL</t>
  </si>
  <si>
    <t>Compra de 50 Tusilexil jarabe 120 ml. Para abastecimiento de farmacia de la Clinica Médica.</t>
  </si>
  <si>
    <t>Leterago, S.A.</t>
  </si>
  <si>
    <t>Compra de 1,000 Cilfrin D tabletas. . Para abastecimiento de farmacia de la Clinica Médica.</t>
  </si>
  <si>
    <t xml:space="preserve">Por reunión con personal de la Gerencia de Seguros y Fianzas de El Crédito Hipotecario Nacional de Guatemala, para iniciar con la implementación del BPM en los Departamentos de Seguros y Previsión; y de Fianzas, para llevarse a cabo del 21 al 27 de julio del presente año, en horario de 8:00 am a 11:00 am. </t>
  </si>
  <si>
    <t xml:space="preserve">real, s.a </t>
  </si>
  <si>
    <t xml:space="preserve">Por instalacion y fabricación de 2 vallas de pared de 4.90 x 3.00 mts., fabricada en marco externo de costanera de 4" x 2" con aplicación fast dry autorizada por cliente. Estructura o cuadricula interna de tuvo de 1" chn 18", forro de lamina aluzic calibre 24 remachada para imagen en vinil impreso incluida. Ancalda con piezas de anguar de 2" a la pared con tornillo polser. Con instalacion incluida. Fabricación e instalación de estructura tipo marco de 3.50 x 2.75 mts., fabricada en marco y tensores de tubo de 1" ch 18 con apliacación fast dry autorizada por el cliente, forro de lamina aluzic calibre 24 remachada para imagen vinil impresa alta resolucion incluida. Anclada por pieza de anguar de 1" a la pred con tornillo polser. Con instalacion incluida. </t>
  </si>
  <si>
    <t>Compra de 500 resaltadores en color amarillo punta biselada de 5mm. Y 300 archivadores tamamño ccarta armados en paquetes de 12 unidades. Producto para despacho a la red de Agencias Locales y Departamentales, Oficinas Centrales y Departamentos Adscritos.</t>
  </si>
  <si>
    <t>Scribe</t>
  </si>
  <si>
    <t>Compra de 200 cintas para sumadora doble carrete negro y rojo y 50 yardas de nylon transparente para forrar, separados por 1 yarda. Producto para despacho a la red de Agencias Locales y Departamentales, Oficinas Centrales y Departamentos Adscritos.</t>
  </si>
  <si>
    <t>Compra de 100 insecticidas de 400 ml. Producto para despacho a la red de Agencias Locales y Departamentales, Oficinas Centrales y Departamentos Adscritos.</t>
  </si>
  <si>
    <t>Compra de 100 galones de cloro con fecha de vencimiento año 2023 y 100 galones de limpia vidrio con tapa interna antiderrame. Producto para despacho a la red de Agencias Locales y Departamentles, Oficinas Centrales y Departamentos Adscritos.</t>
  </si>
  <si>
    <t>Suministros Nissi</t>
  </si>
  <si>
    <t>Compra de 2 sumadoras eléctricas. Para sumar la papelería de receptoría y del Auxiliar Administrativo.</t>
  </si>
  <si>
    <t>Renovación de 2 certificados TLS Securo Site PRO con vigencia de un año. Para brindar seguridad de cifrado al canal de comunicación entre el cliente y el servidor web de los servicios banca en línea (bancochn.com.gt), gestor de contenido en lína (serviciosw.chn.com.gt)</t>
  </si>
  <si>
    <t>Compra de 15 ventiladores pequeños de escritorio. Para uso personal de las áreas de Desembolso y Contabilidad de Cartera de la Gerencia de Cartera.</t>
  </si>
  <si>
    <t>Grupo Ralv, S.A.</t>
  </si>
  <si>
    <t>Traducción simple de documento (Wholesale Banknote Agreement). Evaluación de acuerdo como proveedor de servicio.</t>
  </si>
  <si>
    <t>Roselsha, S.A.</t>
  </si>
  <si>
    <t>Compra de 1,000 block de consulta de saldo de 100 unidades por block del correlativo 1143001 en adelante. Producto para despacho a la Red de Agencias Locales, Departamentales, Oficinas Centrales y Departamentos Adscritos.</t>
  </si>
  <si>
    <t>Servicios Kristal</t>
  </si>
  <si>
    <t>Compra de 2,200 rollos de papel jumbo color blanco peso base (g/m2) 18, diametro del rollo 23.00 mm, diametro del cono 76 mm de la hoja 90.5 mm, textura suave lisa de 500 metros por bobina (rollo) en presentación de 12 unidades por cajas. Producto para despacho a la Unidad de Servicios y Limpieza, Departamento de Mantenimiento y Departamentos Adscritos.</t>
  </si>
  <si>
    <t>1251800K</t>
  </si>
  <si>
    <t>Compra de 100 cajas de papel continuo de 9 1/2 x 5.5 de 1800 unidades. Producto para despacho a la Red de Agencias Locales, Departamentales, Oficinas Centrales y Departamentos Adscritos.</t>
  </si>
  <si>
    <t>Sabadell, S.A.</t>
  </si>
  <si>
    <t>Compra de 500 botones promocionales para impulsar la venta de Tarjeta de Crédito en Agencias y venta directa y motivar o impulsar al cliente a preguntar por las tarjetas de crédito del Banco.</t>
  </si>
  <si>
    <t>Go print</t>
  </si>
  <si>
    <t>Compra de 1 cuenta monedas ya que la Agencia no cuenta con uno.</t>
  </si>
  <si>
    <t>Comercializadora Amelville, S.A.</t>
  </si>
  <si>
    <t>Compra de 100 folderes de gusano color negro. Para uso del archivo de la Gerencia de Tecnología.</t>
  </si>
  <si>
    <t>Librería La Helvetia, S.A.</t>
  </si>
  <si>
    <t>Compra de 2 mesas cocteleras sube y baja hidráulico. Top de melamina. Medidas: díametro 61 cm., alto mínimo 70 cm., alto máximo 92 cm. Se utilizará para jornadas médicas realizadas por la Gerencia de Seguros.</t>
  </si>
  <si>
    <t>Casa y Estila, S.A.</t>
  </si>
  <si>
    <t>Compra de 4 bancos de vidrio gris. Base cromada, asiento hidráulico, asiento:47 cm. x 41 cm., base 39 cm. de diametro, alto máximo al asiento: 84 cm., alto minimo al siento: 67 cm. Se utilizará para jornadas médicas realizaas por la Gerencia de Seguros.</t>
  </si>
  <si>
    <t>Compra de 10,000 libretas tipoc cartola de ahorro corriente, forma AH-35 correlativo 173001 en adelante y 2,000 libretras tipo cartola cuenta visionaria correlativo 10001 en adelante. Proudcto para despachjo a la Red de Agencias Locales y Departamentales.</t>
  </si>
  <si>
    <t>Compra de 200 Boweflor 200 mg. Para abastecimiento de farmacia de la Clínica Médica.</t>
  </si>
  <si>
    <t>Compra de 100 Vantal solución  x 30 ml. Para abastecimineto de farmacia de la Clínica Médica.</t>
  </si>
  <si>
    <t>Agencias J.I. Cohen, S.A.</t>
  </si>
  <si>
    <t>Compra de 300 Alersone (Cetirizina 10 mg.)  Para abastecimineto de farmacia de la Clínica Médica.</t>
  </si>
  <si>
    <t>Compra de 300 cajas plásticas con tapadera. Para el resguardo de documentación de las diversas secciones, unidades y departamentos que pertenencen a la Gerencia de Seguros y Fianzas, para el traslado de la misma al archivo genral de dicha Gerencia</t>
  </si>
  <si>
    <t>Suministro Nissi</t>
  </si>
  <si>
    <t>Compra de stock de 6,000 tarjetas de presentación para atender requerimientos de las diferentes áreas de la Institución.</t>
  </si>
  <si>
    <t>Evento de capacitación a colaboradores de la Red de Agencias, para formación de aesores de negocio de todas las regiones, de la Gerencia de Agencias, para dar a conocer el tema de Créditos Emprsariales de la Institución. Actividad a realizarse el vienres 22 de julio de 2022.</t>
  </si>
  <si>
    <t>Restaurantes y Servicios, S.A.</t>
  </si>
  <si>
    <t xml:space="preserve">Servicios profesionales para la recarga del agente exintor y cambio de sellos, incluye: 1) servicios profesiones en la recarga de un cilindro conteniendo 39.6 kg de agente exintor NOVEC 1230 de 3M. 2)Servicios profesionales por el cambio de kit de sellos para valvula de descarga. 3)Presurización del clingro con nitrógeno. 4)Prubea hidrstática de tubería de descarga. Es necesario derivado al mantenimiento del sistema contra incendios del Centro de Datos Principal. </t>
  </si>
  <si>
    <t>Compra de 3 controles biometricos, Zkteco F22/ID/BL/ADMS y 1 terminal biometirca, Zkteco Speed Face V5L(TI). Se utilizará como equipo complementario para la habilitación de control e acceso integral en los mollinetes de Oficinas Centrales.</t>
  </si>
  <si>
    <t>Compra de 1 silla de transporte color negro, 19" hasta 250 libras peso máximo. Para uso de visistantes de Presidencia y Vicepresidencia.</t>
  </si>
  <si>
    <t>Compañía de Equipo Medico Hospitalario, S.A.</t>
  </si>
  <si>
    <t>Compra de 30 bolsas de piedrin marmol para remosamiento del jardin del quinto nivel del Edificio Central.</t>
  </si>
  <si>
    <t>Vivero de San Cristobal</t>
  </si>
  <si>
    <t>Suministro e instalación de 1 vidrio azul P-8 de 6mm de 2.025 mts. de frente x 2.48 mts. de alto, incluye desintalación del actual, pues se enuentra quebrado, desmonatje de las ventanas proyectables para instalar el vidrio nuevo, sellos con silicone negro y empaques al contorno del mismo. A utilizarse en Agencia Roosevelt.</t>
  </si>
  <si>
    <t>Suministro e instalación de 1 aire acondicionado de 60,000 BTU (5 toneladas) mini split, con todos sus accesorios. Se utilizará en Agencia Jutiapa, en sustitución del equipo que se encuentra averiado y sin reperación.</t>
  </si>
  <si>
    <t>Electromecánica y Climatización, S.A./Solutec</t>
  </si>
  <si>
    <t>Demolición de bordillo de 15.50 MT (incluye extracción de ripio). Para la remodelación de Agencia Zona 15, derivado a que estos trabajos no están contemplados en el contrato que se tiene con la empresa ejecutora.</t>
  </si>
  <si>
    <t xml:space="preserve">Compra de 50 sillas semi ejecutivas para mantener en stock. </t>
  </si>
  <si>
    <t>Smart Office, S.A</t>
  </si>
  <si>
    <t>Impresión de vinil vehicular para instalación de vehóculo marca Mazda BT50 pickup, modelo 2014m placas P-0064FTR, a cargo de Monte de Piedad Central, para promoción y publicidad.</t>
  </si>
  <si>
    <t>Coimpre, S.A.</t>
  </si>
  <si>
    <t xml:space="preserve">Por compra de 400 ciriax 500mg comprimidos, para abastecimiento de farmacia de la Clínica Medica. </t>
  </si>
  <si>
    <t>Por 5mt de corte de losa mas tallado conaplicación de base gris más blanco (incluye extracción de ripio). Se utilizará para la remodelación de la Agencia zona 15, derivado a que estos trabajos no están contemplados en el contrato que se tiene con la empresa ejecutora.</t>
  </si>
  <si>
    <t>Por desgraficado de 22.75 x 1.93mt de vinil existente en vantaneria de fachada, fabricación e instalación de vinil mesh con impresión digital full - color mesh laminado UV especial para la intemperie. Lo anterior será utilizado para la ventaneria en fachada exterior de la Agencia Metronorte.</t>
  </si>
  <si>
    <t>Por suministro e instalación de 25.76mt2 de vinil más estructura de tabla yeso calibre 20, más suministro y aplicación de sello en la parte superior e inferior para evitar el paso de lluvia. Medidas tomadas en sitio: 11.20 metros lineales x 2.30 metros de alto. Se utilizará para la remodelación de la Agencia zona 15, derivado a que estos trabajos no están contemplados en el contrato que se tiene con la empresa ejecutora.</t>
  </si>
  <si>
    <t>Por compra de 13 sirenas 120 voltios, 13 tamaleras 120 voltios roja. Lo anterior se utilizará para la instalación de sistema de alarma sismica de Seguros y Previsión, Edificio Quinta Avenida y Monte de Piedad Central.</t>
  </si>
  <si>
    <t xml:space="preserve">Compra de 2 tonner Ecosys Printer TK-172. Para impresión de voucher de transferencia operas en el sistema de liquidación bruta en tiempo real -LBTR-. </t>
  </si>
  <si>
    <t>E-volution Tech</t>
  </si>
  <si>
    <t>Compra de 10 escritorios secretariales tradicional, estructura de metal color negro, con 3 gavetas con sistema general de llave, top de malamina de 5/8" de grosor color cherry, medudas de 1.20 mts. De ancho x 0.60 mts de fondo x 0.76 mts. De alto. Por requerimiento de la Gerencia de Banca de Desarrollo para el yso de los asesores, 2 en Agencia Roosevelt, 1 Agencia Metronorte y 7 serán resguardados en stock del Departamento de Mantenimiento.</t>
  </si>
  <si>
    <t>Por trabajos de eliminación de macro flora, sonsite en inspección y evaluación, registro de deteriorros planimétrico y fotográfico, entrega de informe, ademas, resanado de todos los faltantes, desportillamientos, y fisuras que ocasionó en el edicio, la presencia de macro flora, limpieza de forma permanente, para la erradicación de la macro flora, se tendrá que aplicar por medio de aspersión gligosfato y siete dias despues se realizara una segunda aplicación del quimico mencionado, psterior se iniciara con la poda parcial e inyección de glifosfato a tallos y raíces, por último siete dias despues se procederá a la eliminación total de la macro flora. Lo anterior a utilizarse en la terraza y plazuela de oficinas centrales, para erradicar fisuras y deterioro del manto de impermeabilizaciónpor crecimiento de macro flora.</t>
  </si>
  <si>
    <t>ARQUITECTO VICTOR SANDOVAL Y ASOCIADOS</t>
  </si>
  <si>
    <t xml:space="preserve">por compra de 10 licencias SECURE CRT, para uso de sistema de PaySis &amp; Vision. Las licencias serán utilizadas por el personal de Contact Center, para su gestión de manera más eficiente. </t>
  </si>
  <si>
    <t>VANDYKE SOFTWARE</t>
  </si>
  <si>
    <t>suministro e instalación de paneles de yeso ultra light de 1/2" + estructura de 2-1/2" calibre 26 de acero galvanizado para forro de columna, tomando en cuenta 3 metros de altura, nivel de acabado 3. Se utilizará para la remodelación de la Agencia zona 15, derivado a que estos trabajos no están contemplados en el contrato que se tiene con la empresa ejecutora.</t>
  </si>
  <si>
    <t>Suministro e instalación de 38.88mts2 de vinil negro, para uso de la fachada de vidrios sobre la 21 calle y 8 av. Zona 1, ya que el polarizado actual está deteriorado. Incluye desinstalación del mismo. Lo anterior será utilizado para la Agencia Finanzas, a petición del Depto. de Mantenimiento del Ministerio de Finanzas Públicas.</t>
  </si>
  <si>
    <t>Compra de 560 Panto Denk 40 mg. Para abastecimiento de famrcia de la Clínica Médica.</t>
  </si>
  <si>
    <t>Farma Marketing, S.A.</t>
  </si>
  <si>
    <t>Compra de 1,000 Paracetamol Denk comprimidos.  Para abastecimiento de famrcia de la Clínica Médica.</t>
  </si>
  <si>
    <t>Compra de 600 Bedoyecta + G x 30 tabletas.   Para abastecimiento de famrcia de la Clínica Médica.</t>
  </si>
  <si>
    <t>Compra de 150 Dolo-Neurobion DC jeringa x 1. Para abastecimiento de famrcia de la Clínica Médica.</t>
  </si>
  <si>
    <t xml:space="preserve">Compra de 15 discos duros de estado sólido SSD de capacidad 480 GB o 500 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 Serán asignados a equipos en Seguros y Fianzas  zona 9. </t>
  </si>
  <si>
    <t>Suministro e instalación de zócalo de 5.84 metros, el cual será una placa metálica de 2 mm de 7 cm de alto laqueada. Suministro e instalación de zócalo de 4.57 metros, el c ual será una placa metálica de 2 mm por 7 cm de alto. Zócalo de madera de 1.36 metros, pablo blanco con gros 1 1/2" entintado al mismo tono que la forminca, nogal medio de 10 cm de alto. Suministro e instalación de sisa plana de 60 metros, de aluminio, de ancoho 3/4 y 1/4 de espesor. Pieza de acrílico color azul de 1m2, suministro e instalacio´n de pieza de acrilico de 5 mm con vinil azul traslucido. Piezas de acriico color rojo de 1 m2, suministro e instalacion de piexas de acrilico de 5 mm con vinil rojo traslucido.  Piezas de acrilico color azul flotadas de 1 m2, suministro e instalacion de pieaas de acrilico de 5 mm con vinil azxul traslucido. Piezas de acrilico color rojo flotadas de 1 m2. suministro e instalacion de piezas de acrilico de 5 mm vinil rojo traslucido. Detalle de numeros mayas (lamina calaa de 1/8 + aplicacion de pintura poliuretano automotriz PPG satinada color azul y rojo + acrilico blanco lechoso de 5 mm. + tira LED. Formina de imitacion madera en marco para detalles de numeros mayas, suministro mas instalacion de MDF de 3/4 mas forro de formica acabado imitacion madera. Se utilizará para remodelación de Agencia Aduana Aeropuerto.</t>
  </si>
  <si>
    <t>Zocalo de acero inoxidable de 3.51 metros, de 1.50 mm de gorosro, calidad grado 304, con un alto de 7 cm. instalado por medio de cinta de doble accion de 1mm. + silicion estructural. Ventanería vidrio templado de 3.46 m2. Suministro + colocación de vidrio templado de 12 mm con herraje fijo satinado. se deberá colocar un refuerzo de madera en el cielo falso para el adecuado anclaje del vidrio templado en las áreas interiores del banco. Tira LED ubicada CHN arquitectonico fachada p´rincipal inferior (frontal y lateral) de 14.4 metro.s Suministro + instalación de tira LED temperatura de color 4500k de 7.2 w a nivel de cielo falso liso a una latura de piso H. Tira LED de 6.44 metros, ubicada CHN arquitectonico fachada laterial superior. Suministro + instalacion de tira led temepratura de color 4500k de 7.2 w a nivel de cielo falso liso a una altura de piso H. Se utilizará para la remodelacion de Agencia Aduana Aeropuerto.</t>
  </si>
  <si>
    <t>Instalación y suministro de 1.93 metros cuadrados, levantado de muro de panel de MDF 3/4" - abstraccion CHN - suministro + instalacion de panel de MDF de 3/4" laqueada color blanco (R226 G223 B218) + estructura de tubo rectangular de 1 1/2" x 1 1/2" + instalacion de tira LED para iluminacion indirecta. A los paneles de MDF se les aplicará pintura laqueada + acabado transparene color mate. Remodelacion de Agencia Aduana</t>
  </si>
  <si>
    <t>Cajilla de seguridad (Cintoteca) del 01 de agosto 2022 al 31 de agosto diciembre 2022. Resguardo de backups historicos y diarios.</t>
  </si>
  <si>
    <t xml:space="preserve">Por 15.95m2 de levantado de muro tabla yeso a dos caras con refuerzos, 7.3m2 de cielo falso área de receptores + vestíbulo + área de Gabinetes, 1.44m2 de cenefa, 0.61m2 de cajillo área de aire acondicionado y 2 registros de plastico en cielo falso. Se utilizará para la remodelación de Agencia Aduana Aeropuerto. </t>
  </si>
  <si>
    <t xml:space="preserve">Por 24.08m2 de cerramiento provisiona: suministro e instalación de tabique una cara, con estructura @ 0.61mts cal 26, fijado con cinta doble acción al piso y a cielo. Sin pasta ni cinta, puerta para ingreso a obra: suministro e instalación de puerta de ingreso a obra. Hoja lisa ref: 0.90mts de ancho H 2.10mts chapa bisagra, 24.08m2 de vinil con arte pegado sobre cerramiento: suministro de vinil impreso con arte proporcionado por el Banco. Se utilizará para la remodelación de Agencia Aduana Aeropuerto. </t>
  </si>
  <si>
    <t>Credenza: fabricación e instalación de mueble para impesora. Medidas: 2.10mts de longitud x 0.77mts de alto x 0.5mts de profundidad. Material: MDF de 3/4" + fórmica italian Walnut código 1513 y melamina negra par entrepaños. Observación: diseño de mueble con zócalo remetido y jalador tipo uñero de forma vertical. Se utilizará para la remodelación de Agencia zona 15, el cual no estaba contemplado en la planificación inicial.</t>
  </si>
  <si>
    <t>Por compra de 500 IRS tableta. Para abastecimiento de farmacia de la Clínica Médica.</t>
  </si>
  <si>
    <t>Compra de 70 sillas de espera con asiento de espuma tapizada en tela color negro, estructura metálica perfil redondo. Serán utolizadas en la Red de Agencias Locales y Departamentales, ya que varias sillas se encuentran en mal estado y neceistan cambio.</t>
  </si>
  <si>
    <t xml:space="preserve">Mantenimiento de rotulo luminoso tipo bandera de 3 ,metros de frente por 1 metro de alto, incluye cambio de 2 lonas backlite, reperación de sistema eléctrico, cambio de iluminación fluorescentes a LED, instalación de timer para encendido, apagado automático y aplicación de pintura azul en el exterior del rotulo. Se utilizará para el rotulo exterior de Agencia Florida. </t>
  </si>
  <si>
    <t>Compra de 10 licencias SIPy 5 licencias IP para extenciones telefónicas. Para habilitar y configurar extensiones telefóniucas para la Gerencia de Tarjeta de Crédito.</t>
  </si>
  <si>
    <t>Fabricacion e instalación de mueble de cafetin de 1 metro de longitud x 0.61 metros de fondo x 2.60 metros de altura. De melanina nogal paris + top posformado. Se utilizará para la remodelación de la Gerencia de Agencias.</t>
  </si>
  <si>
    <t>Suministro e instalación de 2 lonas backlight, impresas, color azul y textos blancos, cambo de tubos fluorescentes a LED, basses slim, sistema eléctrico; incluye timer digital, pintura azul exterior del gabinete, meiddas 4 mts. De largo x 1.50 mts. De ancho. Suministro e instalación de tubo para base con tuvo proceso de 4" y platina de anclaje, incluye taón para el tuvo en la parte superior (8mts.). Suministro e instalación de rotulo tipo block exterior retro iluminador con luz LED de rebote y letra recortadas lisas en PVC de 5 mm. de espesor, incluye timer. Se utilizará para la reparación de los rótulos exterior de Agencia Joyabaj.</t>
  </si>
  <si>
    <t>Por 3 servicios de mantenimiento preventivo para 4 ascensores de 7 paradas correspondientes a los meses junio, julio y agosto 2022.</t>
  </si>
  <si>
    <t>ASCENSORES, S.A.</t>
  </si>
  <si>
    <t>1233826-5</t>
  </si>
  <si>
    <t xml:space="preserve">Por reparación de piezas de mármol en mal estado, en el exterior del edificio, incluye, inspección y evaluación, registro de deterioros planimetrico y fotografico de daños y proceso, liberación y nivelación del antiguo material de fijación al muro, remedición de piezas, instalación y fijación de las piezas de mármol, limpieza y entrega de informe final. Lo anterior será utilizado en la fachada exterior del Edificio de Oficinas Centrales. </t>
  </si>
  <si>
    <t xml:space="preserve">Por reparación de Caja de Velocidades, por desgaste de uso, al vehículo Microbus Toyota, placas P-750-DVR al servicio de Unidad de Vehículos. </t>
  </si>
  <si>
    <t>TECNICENTRO GRAND PRIX, S.A.</t>
  </si>
  <si>
    <t xml:space="preserve">Por compra de 2 ventiladores de torre para uso de analistas de la Gerencia de Riesgos. </t>
  </si>
  <si>
    <t xml:space="preserve">Compra de 50,000 bolsas plásticas con logotipo de 9.5 x 7.5" para Q100.00 seperadas en paquetes de 100 unidades. Este producto será para atender despachos a la Red de Agencias Locales y Departamentales. </t>
  </si>
  <si>
    <t xml:space="preserve">Compra de 15,000 recibos de acordeón forma CHN-74 del correlativo 820001 en adelante. producto será para atender despachos a la Red de Agencias Locales y Departamentales. </t>
  </si>
  <si>
    <t>Fabricación e instalación de 3 muebles para jefatura, de melamina de 5/8" color nogal paris para top y faldones, melamina color blando para cara frontal de archivo y bandeja de teclado, melamina color gris para caras laterales y posterior de archivo, estructora de tubo metálico de 1 1/4 para laterales y de 1" para refuerzo de top. medidas aréa de trabajo 1.40 metros de longitud x 0.70 metros de ancho x 0.75 metros de alto, archivo 0.80 metros de longitud x 0.42 metros de ancho, mampara de 0.75 metros de longitud x 0.30 metros de alto x 0.65 metros de alto. Para remodelación del aárea de Gerencia de Agencias.</t>
  </si>
  <si>
    <t>Compra de 14 Sucrafast 1g. X 30 sobres. Para abastecimiento de farmaia de la Clínica Médica.</t>
  </si>
  <si>
    <t>Proacua, S.A.</t>
  </si>
  <si>
    <t xml:space="preserve">Por evaluación de los problemas de humedad y reporte de lo encontrado con las posibles soluciones para terminar con el problema del inmueble. </t>
  </si>
  <si>
    <t>ASTROCORP, S.A.</t>
  </si>
  <si>
    <t>Compra de 2 extintores automaticos aereos con detector de humo tipo PQS de 6.0 kg. Para la Unidad de Proveeduría por recomendación de Auditoría Interna.</t>
  </si>
  <si>
    <t>Difigua, S.A.</t>
  </si>
  <si>
    <t>Compra de 20 diademas con micrófono para computadora. 5 para el Departamento de Cobros de la Gerencia de Cartera, 5 para Gerencia de Créditos y 10 para Departamento de Call Center de la Gerencia de Negocios, para que los usuarios puedan utilizar las dos manos mienstras se encuentran hablando por teléfono.</t>
  </si>
  <si>
    <t>Compra de 12 llantas para 3 montacargas utilizados en bodegas de Almacenes de Depósito. Cambio de llantas las cuales se encuentran desgastadas y en mal estado.</t>
  </si>
  <si>
    <t>Mizpa, S.A.</t>
  </si>
  <si>
    <t>Compra de 1 escalera de aluminio de 8 pies de alto. Para el a´rea de bodega por recomendación de Auditoria Interna y Unidad deCumplimineto.</t>
  </si>
  <si>
    <t>Ferro Aluminum, S.A.</t>
  </si>
  <si>
    <t xml:space="preserve">Por 27 almuerzos, para activadad de Casa Plan/FHA-Motivacional, dirigida a la Gerencia de Banca Bienes Raíces, la cual se llevará a cabo el día viernes 5 de agosto. </t>
  </si>
  <si>
    <t>TREFRA GROUP, S.A.</t>
  </si>
  <si>
    <t>Por evento para reconocimiento a colaboradores de la Red de Agencias. Como parte del plan de reconocimiento, por la gestión comercial, operativa y de servicio realizada en el primer trimestre del año 2022, dentro del programa Todos a Bordo (Programa de Gestión Integral - PGI -) actividad a realizarse el sábado 6 de agosto 2022.</t>
  </si>
  <si>
    <t>VALORES HOTELEROS, S.A.</t>
  </si>
  <si>
    <t>Compra de paquete especial para la participación de Banco CHN, el cual incluye lo siguiente: espacio de exhibición de 10 x 20 pies (3 mts x 9 mts), imagen en pantalla durante el evento (escenario), participacion y presencia de marca en conferencia de prensa, energía eléctrica, 2 mesas y 4 sillas, logo en alfombra roja durante los dos días del evento, participación de 2 personas recepción bienvenida, logo en sitio web del Festival Chapin de Los Angeles, presencia de logo en Facebook y medios asociados tales como: Vienres de Dolores, Mañanitas Chapinas, La Voz del Inmigrante, 2 pases VIP para el área de backstage, baños privados, snacks y fruta de tempirada, serivcio de edecan por don días por 6 horas cada día (16 horas), 3 impresiones decoracion stand (3.30 mts x 2.43 mts. 10" x 8"), 3.30 mts x 2.43 mts, 10" x 8", 6.60 mts x 2.43 mts, 20" x 8"), 2 banderolas (0.74 mts x 3.53 mts (29" x 139")), 500 bolsas de mercado 18" x 18", 3.50 x 500, 5000 volantes de diseño, 2 televisiones de 43", diseño banderola mantas y bolsas, matonaje de mantas y banderola. Por participación de Banco CHN en el Festrival Chapin de Los Angeles 2022, que se llevará en Lafayette Park Place, Los Angeles, California, los días 27 y 28 de agosto del año en curso de 10:00 a 22:00 horas</t>
  </si>
  <si>
    <t>Chapin Summer Festival, Inc.</t>
  </si>
  <si>
    <t xml:space="preserve">Por compra de 2 tóner negro para impresora XEROX PHASER 3330 con número de serie: 9BR35006, inventario EDC-8716. impresora asignada en el área de Autobanco de Agencia Central, utilizada para imprimir documentos de cuadre de jornada y reportes de movimientos diarios. Requerimiento  </t>
  </si>
  <si>
    <t xml:space="preserve">Por rótulo logo CHN parte exterior, retro iluminación, rótulo tipo block, fabricado con lámina de aluminio de 1/8 en la cara frontal y sus cantos con un grosor de 3cm anclado al muro a través de pines, retro iluminación con tira LED con temperatura de color 4500k de 7.2 W con un nivel de eficiencia de 100lm/w con nínimo de 40,000 horas de vida, factor de potencia mayor a 0.9 de marca reconocida en el mercado, no genérica. 
4.2mts de tira LED ubicada en detalle encajó helado de lámina metálica, acrílico lechoso, suministro e instalación de tira LEd temperatura color 4500k de 7.2 W a una altura de piso H: verificar en plano No. 8. 
4 señalética de emergencias, suministro e instalación de señalética de material no combustible con pintura con bases inflamables, anclajes metálicos por medio de pernos o tornillos de expansión. Se utilizará para la remodelación de Agencia Aduana Aeropuerto. </t>
  </si>
  <si>
    <t xml:space="preserve">Por compra de 5 cajas de cables utp categoría 6
•         40 dados angulado cat 6 color blanco
•         30 dados angulado cat 6 color negro 
•         100 conectores rj45 cat 6
•         3 pathc panel vacio cat 6
•         25 cajas de sobreponer 
•         25 placas simples
•         15 placas simples
•         30 patchcord skinny de 7 pies azul 
•         30 patchcord skinny de 3 pies azul. los materiales seran usados para realizar trabajos de habilitación, canaleteado y cableado de puntos de red en oficinas del quinto nivel Edificio de Call Center 5ta. avenida según requerimiento R-032588. Cableado de remodelación y cableado de puntos nuevos en Analisis de Créditos del 2do. nivel según requerimiento R-032625, cableado de puntos de red de camaras de seguridad en 4 Agencias según requerimiento R-028339 y R-028509. 
</t>
  </si>
  <si>
    <t xml:space="preserve">Por compra de báscula médica con tallimetro, equipo médico, para uso en Clínica Médica. </t>
  </si>
  <si>
    <t>Compra de 8 gifcard de Walmart/Maxidespensa/Despensa (2 de Q2,000.00, 2 de Q1,000.00 y 4 de Q500.00). Para impulsar la colocación de tarjeta de cre´dito en Agencias y venta directa e incrmentar la colocación percapita en cada canal.</t>
  </si>
  <si>
    <t>Operadora de Tiendas, S.A.</t>
  </si>
  <si>
    <t>Mantenimiento y reperación de radiador (consiste en limpieza y cambio de tanque). Para la planta eléctrica de Agencia Puerto Barrios.</t>
  </si>
  <si>
    <t>Industrias Portocarrero Serrano, S.A.</t>
  </si>
  <si>
    <t>Compra de 300 kits que incluyan: 1 taza impresa a colores, 1 lapicero impreso a color, 1 libreta con impreisón a color, 1 mousepad con impresión a colores y 1 bolsa de yute o manta con impresión a color. Stock de kit de bienvenida para personal de nuevo ingreso.</t>
  </si>
  <si>
    <t>Almacenes Jumbo, S.A.</t>
  </si>
  <si>
    <t>Compra de 300 tarros de jabón para lavar trastos de 425 gramos, 1,000 esponjas fibra verde de 15 x 10 centimetros y 200 galones de jabón gel olor gresa con tapa interna antiderrame. Productos para despacho a la Red de Agencias Locales, Departamentales, Oficinas Centrales y Departamentos Adscritos.</t>
  </si>
  <si>
    <t>ADMINISTRACIÓN DE SERVICIOS DE OUTSOURCING, SOCIEDAD ANÓNIMA</t>
  </si>
  <si>
    <t xml:space="preserve">Por compra de 300 consultas electronicas pre-pagadas en el registro general de la propiedad. Para uso interno de la Gerencia de Banca Bienes Raíces. </t>
  </si>
  <si>
    <t>Por compra de 2 boletos de avión ida y vuelta de Guatemala a Petén. Los boletos de avión serán para los licenciados Luis Fernando Peláez Guerra, Gerente de Agencias y Victor Manuel Segundo Mazariegos Díaz, Jefe Comercial, ya que realizarán comisión a los municipios de La Libertad y San Benito Petén, el día jueves 11 y viernes 12 de agosto de 2022.</t>
  </si>
  <si>
    <t>QUINTOS TRAVEL, S.A.</t>
  </si>
  <si>
    <t>Compra de 2 banderas de El Crédito Hipotecario Nacional de Guatemala y 2 banderas de Guatemala. Serán utilizadas en el asta exterior en la plaza</t>
  </si>
  <si>
    <t>Actulidad Serigrafica</t>
  </si>
  <si>
    <t>Compra de :
1. 100 blocks control de armas de fuego de 100 unidades por block.
2. 100 blocks control de ingreso a bóveda de 100 unidades por block.
3. 100 blocks control de ingreso después de las 17:00 horas de 100 unidades por block. 
4. 100 blocks control de recepción de equipos de 100 unidades por block.
5. 100 blocks control vigilantes de 100 unidades por block (dúplex)
6. 100 blocks control de empleados que entran y salen del edificio de 100 unidades por block.
7. 100bolcks control entrada y salida equipo de cómputo de 100 unidades por block (dúplex)
8. 100 blocks control de ingreso a bóveda 2 de 100 unidades por block
9. 100 blocks control de vehículos de la institución asignados a funcionaros de 100 unidades por block
10. 100 blocks formularios de inspección del edifico de 100 unidades por block
11. 100 blocks formulario de unidades blindadas de 100 unidades por block
12. 100 blocks control de vehículos que realizan operaciones en el auto banco de 100 unidades por block 
Para uso del Departamento de Seguridad de la Gerencia Administrativa”.</t>
  </si>
  <si>
    <t>Litografia Vile, S.A.</t>
  </si>
  <si>
    <t xml:space="preserve">Por compra de 400 Sertal Compuesto comprimidos. Para abastecimiento de farmacia de la Clínica Médica. </t>
  </si>
  <si>
    <t>Por compra de 20 venosmil gel tubo x 60g. Abastecimiento de farmaia de la Clínica Médica.</t>
  </si>
  <si>
    <t>Por compra de 1,000 kolit tabletas. Abastecimiento de farmacia de Clínica Médica</t>
  </si>
  <si>
    <t xml:space="preserve">Por compr de 500 histafax compuesto x 10 tabletas. Abastecimiento de Clínica Médica. </t>
  </si>
  <si>
    <t>Compra de 1,000 sobres tamaño oficio con ventana impresos a full color en tiro, sobre bond 90 gramos. Para uso exclusivo de la Gerencia Tarjeta de Crédito en actividad de entrega masiva de tarjetas de crédito a colaboradores de CHN.</t>
  </si>
  <si>
    <t>Imperial</t>
  </si>
  <si>
    <t>Levantamiento topográfico georreferenciado, para eleaboración de planos de desmembración de calle y avenidad de la Colonia Centro América zona 7 de la ciudad capital. Para enajenamiento a faor de la Municipalidad de Guatemala, debido a que las calles y avenidas se encuentran a nombre de El Crédito Hipotecario Nacional de Guatemala.</t>
  </si>
  <si>
    <t>Sistema Avanzados de Mediacion</t>
  </si>
  <si>
    <t>Compra de 300 IRS tabletas, 300 histafax tabletas 10 mg, 100 histaprim comprimidos, 300 neumonil G masticable, 100 neumonil G inyecciones. Para abastecimiento de Clínica  Médica 5ta. Avenida.</t>
  </si>
  <si>
    <t>Compra de 300 paracetamol tabletas 500 mg, 300 ibuprofem tabletas 600 mg, 300 diclofenaco tabletas 50 mg y 300 cilfrin D tabletas. Para abastecimiento de Clínica  Médica del Edificio 5ta. Avenida 12 calle 12-60 zona 1</t>
  </si>
  <si>
    <t xml:space="preserve">Compra de medicamento: 10 Glicerina gotas, 200 Metocarban AC tabletas, 1 Cofal tarro, 20 Dexamicina gotas, 20 Alfer Sol gotas y 1 Sulfaplata tarro. Para abastecimiento de Clínica Médica de 5ta. Avenida. </t>
  </si>
  <si>
    <t>Compra de 804 Nitazoxanida 500 mg. Tableta. Para bastecimiento de farmacia de la Clínica Médica.</t>
  </si>
  <si>
    <t>Compra de 2 ventiladores de torre para uso en las oficnas de analistas de Gerencia de Planificación y Desarrollo.</t>
  </si>
  <si>
    <t>Por compra de 40 camisas tipo columbia de tela Royal Dri con Dri-Fit, color azul marino y dos bordados en pecho izquierdo y derecho.</t>
  </si>
  <si>
    <t>multiservicios globales</t>
  </si>
  <si>
    <t>1829121k</t>
  </si>
  <si>
    <t>Por compra de 1 cajilla de seguridad (Cintoteca) del 16 de agosto 2022 al 15 de enero 2023. Resguardo de los Backups Historicos y diarios.</t>
  </si>
  <si>
    <t xml:space="preserve">Por reunión con personal de la Gerencia de Seguros y Fianzas de El Crédito Hipotecario Nacional de Guatemala, para iniciar con la implementación del BPM en los Departamentos de Seguros y Previsión; y de Fianzas, para llevarse a cabo del 22 al 26 de agosto del presente año, en horario de 8:00 am a 11:00 am. </t>
  </si>
  <si>
    <t xml:space="preserve">Compra de 16 monitores de 21" a 22" con conexión HDMI. </t>
  </si>
  <si>
    <t xml:space="preserve">Compra de 7 reconocimientos (exhibidor de billetes acrilico). Reconocimiento para funcionarios extranjeris. </t>
  </si>
  <si>
    <t>Munditrofeos</t>
  </si>
  <si>
    <t>Compra de 500 toallas dobles para trapear de 94 x 104 centimetros. Producto para despacho a la Red de Agencia Locales y Departamentales, Oficinas Centrales y Departamentos Adscritos.</t>
  </si>
  <si>
    <t xml:space="preserve">Por compra de 300 borradores ST-ER-008, 1,000 marcadores permanentes punta biselada color negro en cajas de 12 unidades, 1,000 cajas de clips pequeños de 100 unidades por caja de 33 milimetros. Este productos será para atender despachos a la Red de Agencias Locales y Departamentales. </t>
  </si>
  <si>
    <t xml:space="preserve">Por compra de 8,000 porta chequeras en color azul marino con logotipo en paquetes de 100 unidades. Este producto será para atender despachos a la Red de Agencias Locales y Departamentales. </t>
  </si>
  <si>
    <t>INDUSTRIA LH, S.A.</t>
  </si>
  <si>
    <t>Por capacitación para dos personas en Hotel Museo Casa Santo Domingo con estancias tradicionales. Gustavo Adolfo Mancur, Presidente de Banco CHN, Mynor Orlando Vargas Vicepresidente. Por capacitación con Guatemala Prospera del 18 al 20 de agosto de 2022.</t>
  </si>
  <si>
    <t>PROMOCIONES TURISTICAS NACIONALES, S.A.</t>
  </si>
  <si>
    <t>Por compra de 40 baterias 12 voltios 5 amperios y 30 baterias 12 voltios 7 / 7.2 amperios. Lo anterior se utilizará para reparación de 04 UPS y para repuetos de sistemas de alarmas de varias agencias.</t>
  </si>
  <si>
    <t>FERCA, S.A.</t>
  </si>
  <si>
    <t xml:space="preserve">Por compra de 10,000 blobos látex #12, color azul marino con impresión de la marca, impresión a un color (blanco) una cara y 10,000 portaglobos. Para diversas actividades de promoción de productos de Banco CHN. </t>
  </si>
  <si>
    <t>MUNDI GLOBO</t>
  </si>
  <si>
    <t xml:space="preserve">Por compra de 15 teléfonos de escritorio y 15 licencias análoga/sip para teléfonos de escritorio. Por restructuración y crecimiento de unidades administrativas de Seguros y Fianzas, se requieren nuevas extensiones telefonicas según los tickets de itop- R-033128; R-032776; R-031966 y R-018318. los teléfonos y licencias deben ser compatibles con la central telefónica de la Aseguradora. </t>
  </si>
  <si>
    <t>INGENIEROS INTEGRADORES, S.A.</t>
  </si>
  <si>
    <t xml:space="preserve">Por adquisición de certificado WILDCARD Secure Site Pro, con Vigencia de un (1) año, para los servicios web publicados por edio de internet information Services (IIS) del dominio chn.com.gt. Brindar seguridad de cifrado en el canal de comunicación entre los clientes y los servidores web de los servicios publicitarios por medio de internet information services (IIS), protegiendo el dominio chn,com.gt y hasta 250 subdominios. </t>
  </si>
  <si>
    <t xml:space="preserve">Para adecuación de 65 puntos de red. Por remodelación de oficinas de la Gerencia de Tecnología. </t>
  </si>
  <si>
    <t xml:space="preserve">Por 2 renocaciones de licenciamiento para 2 firewall's de nueva generación palo alto, modelo PA-220, por un año de los modulos siguietes: wildfire subscription renewal por device, threat prevention subscription for device y partner enabled premium support. Lo anterior con el objetivo de mantener la seguridad y umplimiento de los lineamientos de seguridad de para los participantes de las camaras de compensación bancaria y automatizada, asi tambiénlineamientos con el sistema de SWIFT. </t>
  </si>
  <si>
    <t xml:space="preserve">Devel Security, Sociedad Anónima </t>
  </si>
  <si>
    <t xml:space="preserve">Por compra de sistema de alarma. Lo anterior se utilizará para la nueva Agencia Zona 15. </t>
  </si>
  <si>
    <t xml:space="preserve">Por compra de 100 instaflam Dk ampolla </t>
  </si>
  <si>
    <t xml:space="preserve">Por compra de 300 tiras reactivas accu-chek performa caja x 50. Por abastecimiento de farmacia de Clínica Médica. </t>
  </si>
  <si>
    <t>DROGUERIA SANTA RITA, S.A.</t>
  </si>
  <si>
    <t xml:space="preserve">Por 2 licencias de aplicación para lectura de DPI (generación de archivo PDF con datos generales del DPI, así como una fotografía) incluye 02 terminales lectoras HID-3121. Lo anterior se utilizará para el control de acceso de visitantes en oficinas. </t>
  </si>
  <si>
    <t xml:space="preserve">Por compra de material para realizar un muro de tablayeso en forma de L en Bodegas de Villa Nueva. Lo anterior sera para proporcinar un espacio para archivo de la Gerencia de Cartera. </t>
  </si>
  <si>
    <t>Por compra de 6 impresoras matricial, método de impresión de impacto, serial matriz de punto de 9 agujas, emulación estándar ESC/P2, IBM 2380, manejo de papel estándar tractor de empuje y bandeja de alimentación de hoja suelta, tipo de papel formas continuas, hoja suelta y rollo de papel. Controladores Windows 2000/XP/Vista/7/8/8.1/10, Confiabilidad MTBF 12,000 horas. 1 impresora será asgnada a cajero de Monte de Piedad petén, 1 impresora para el cajero de Monte de Piedad Antigua, 1 impresora para cejro de Monte de Piedad Quinta Avenida.</t>
  </si>
  <si>
    <t xml:space="preserve">Por compra de 3 estanterias de metal de siete peldaños color negro. Para auxiliar administrativo de la Gerencia. </t>
  </si>
  <si>
    <t xml:space="preserve">Por compra de 50 diclofenaco potasico ampollas, 50 nauseol ampollas 50mg, 25 ranitidina ampollas 50mg, 25 alin ampollas. Medicamentos para uso de colaboradores de la Clínica Médica del Edificio Quinta Avenida. </t>
  </si>
  <si>
    <t>Por compra de 100 brunevit ampollas 10,000. Medicamentos para uso de colaboradores de la Clínica Médica del Edificio Quinta Avenida.</t>
  </si>
  <si>
    <t>Por compra de 2 boletos aereos ida y vuelta de Guatemala a Medellin, colombia de fecha 28 de agosto al 17 de septiembre del año en curso. Incluye seguro de viaje. Por participación en el intercambio sindical "Alianzas Estrategicas en el Movimiento Sindica</t>
  </si>
  <si>
    <t xml:space="preserve">Por compra de 100 Banderas de Guatemala de 0.65 x 1.00 mts. Estas banderas son para colocar en la terraza y plazoleta del Edificio Central. </t>
  </si>
  <si>
    <t>ACTUALIDAD SERIGRAFICA</t>
  </si>
  <si>
    <t xml:space="preserve">Por compra de 14 licencias para Secure CRT, para uso de sistema de PaySis &amp; Visión. Las licencias serán utilizadas por el personal de contact center, para su gestión de manera mas eficiente. </t>
  </si>
  <si>
    <t xml:space="preserve">Por compra de 6 planchas de cobre 3´ x 8´, calibre 22. Para ser utilizadas en realización de corte para teselas (piezas) del mural Carlos Mérida como parte de los procesos de restauración. </t>
  </si>
  <si>
    <t>ALMACEN AMERICANO</t>
  </si>
  <si>
    <t>Por compra de 300 ranitidina comprimidos 300mg. Medicamentos para uso de colaboradores. Medicamentos para uso de colaboradores de El Crédito Hipotecario Nacional de Guatemala.</t>
  </si>
  <si>
    <t>Instalación de cielo falso para El Crédito Hipotecario Nacional de Guatemala</t>
  </si>
  <si>
    <t xml:space="preserve">DAVID ALEJANDRO AGUIRRE MUNRAYOS / ASESORÍA, DISEÑO Y MANTENIMIENTO EN CONTRUCCIÓN, ASEMCO 
</t>
  </si>
  <si>
    <t xml:space="preserve">por compra de microodas para uso del personal de la Gerencia de Negocios, por reposición, ya que el anterior dejo de funcionar. </t>
  </si>
  <si>
    <t xml:space="preserve">por 18.27m2 de muros de block existentes, desmontaje de 13.16m2 de muros, puerta a desmontar, venta a desmontar, mueble a desmontar y/o trasladar, desmontaje de 8.98m2 de cielo falso. Se utilizará para la remodelación de Agencia Aduana Aeropuerto. </t>
  </si>
  <si>
    <t xml:space="preserve">Por compra de set de copas, llaves métricas y SAE. Para utilizarse en el mantenimiento que se realizan a las plantas eléctricas de la institución. </t>
  </si>
  <si>
    <t>Por compra de 34 filtros diesel, 36 filtros de aire. Lo anterior se utilizara para dar mantenimiento a plantas electricas de las Agencias Locales y Departamentales.</t>
  </si>
  <si>
    <t>DISTRIBUIDORA SAN JERONIMO, S.A.</t>
  </si>
  <si>
    <t xml:space="preserve">Por reunión entre funcionarios y el Sindicato de Trabajadores del Crédito Hipotecario Nacional de Guatemala. Por "Cierre de Negociación de Pacto Colectivo 2022-2024" el día 02/09/2022. </t>
  </si>
  <si>
    <t>GRUPO AB, S.A.</t>
  </si>
  <si>
    <t>AGOSTO 2022</t>
  </si>
  <si>
    <t>SEPTIEMBRE 2022</t>
  </si>
  <si>
    <t>OCTUBRE 2022</t>
  </si>
  <si>
    <t xml:space="preserve">Por renovación de membresía de consulta a la Legislación de Guatemala y servicio de actualización a través de Juris Collection en el internet para 1 usuario por un periodo de 12 meses, a partir del 02/09/2022.  </t>
  </si>
  <si>
    <t xml:space="preserve">Por compra de 300 lanzoprasol capsulas 30mg, 300 loperamida capsulas 2mg, 200 sertal compuesto 125mg/10mg, 300 sueros orales de sabores en sobres, 300 otylom tabletas, 300 enzimas digestivas tabletas. </t>
  </si>
  <si>
    <t xml:space="preserve">por Fabricación e instalación de 4 muebles para jefatura de melanina de 5/8" color Nogal paris para top y faldones + melanina color blando para cara frontal de archivo y bandeja de teclado, melanina color gris para cara laterales y posterior de archivo, estructura de tubo metálico de 1 1/4" para laterales y de 1" para refuerzo de top. Medidas: áreas de trabajo: 1.40 metros de longitud * 0.70 metros de ancho * 0.75* metros de alto, archivo: 0.80 metros de longitud x 0.45 metros de ancho, mampara de 0.75 metros de longitud x 0.30 metros de alto * 0.65 metros de alto. Se utilizará para la remodelación de la Gerencia de Tecnología. </t>
  </si>
  <si>
    <t>Por stand de 3x3 m2 cib tina corriente, 8 entradas reservadas, base de datos de los clientes, presencia de marca en categoría Platinum en pantalla lateral, (el escenario contará con 36 módulos LED para pantalla central de 4x2.5m2 y 2 laterales de 1.5x2 m2 y 6 tiras LED de 3.0x0.5 m2), logo de la empresa en todos los elementos publicitarios del congreso, invitación digital incluyendo logo de la empresa, programa del evento incluyendo logo de la empresa, logode la empresa durante todo el evento en el coffebreak, logo en las credenciales del evento, presencia en marca en redes sociales, presencia de marca en comunicados por medio de los Institutional Partners, presencia de marca en página web del evento. Para promoción y publicidad de Casa Plan y FHA en el evento Primer Congreso de Financiamiento Inmobiliario en Guatemala de 6 al 7 de septiembre en Avia zona 10.</t>
  </si>
  <si>
    <t>LOLIPOP, S.A.</t>
  </si>
  <si>
    <t>Por desmontaje de 38.06m2 de ventaneri existente, modificación y rreinstalación de ventanería en nueva ubicación, la modificación incluye el corte del aluminio y vidrio, incluye la instalación de dos puertas con sobre fijo. Se utilizará para la remodelación de la Gerencia de Tecnología.</t>
  </si>
  <si>
    <t>Adquisición de garantía de software (software assurance) controler, QJRN/400 Y EAM</t>
  </si>
  <si>
    <t>E- SOLUTIONS, SOCIEDAD ANÓNIMA</t>
  </si>
  <si>
    <t xml:space="preserve">Por compra de 500 tarimas de madera media 40x48. serán utilizadas para el resguardo de mercaderia en las bodegas del Departamento de Almacenes de Depósito. </t>
  </si>
  <si>
    <t>DISTRIBUIDORA GENESIS RYM</t>
  </si>
  <si>
    <t xml:space="preserve">Por compra de Software de administratición de monitoreo de señales de alarma, para administrar la recepción de alarma generadas desde los equipos instalados en las Agencias Locales, Departamentales y Deptos. Adscritos del Crédito Hipotecario Nacional. </t>
  </si>
  <si>
    <t>WACHKENHUT ELECTRONICA, S.A.</t>
  </si>
  <si>
    <t>Evento por reconocimiento a colaboradores de la Red de Agencias. Como parte del plan de reconocimiento, por la gestión comercial, operativa y de servicio realizada en el segundo trimestre del año 2022, dentro del programa Todos a Bordo (Programa de Gestión Integral - PGI-). Actividad a realizarse el sábado 10 de septiembre 2022.</t>
  </si>
  <si>
    <t xml:space="preserve">CONSTRUCTORA  E INVERSIONES INSOL </t>
  </si>
  <si>
    <t xml:space="preserve"> Por el seminario "Estrategias de ventas y comunicación eficaz", dirigido al personal de Call Center. </t>
  </si>
  <si>
    <t>JOSE MARIO LABBE PEREZ</t>
  </si>
  <si>
    <t xml:space="preserve">Por entrenamiento virtual "Entrevistas por Competencias", dirigido a la Gerencia de Recursos Humanos. </t>
  </si>
  <si>
    <t>GRUPO NARANJA, S.A.</t>
  </si>
  <si>
    <t xml:space="preserve">Por servicio de asesoría de Análisis Estructural del Inmueble para el traslado de Agencia Puerto San José. </t>
  </si>
  <si>
    <t>SIGFRIDO ARRIVILLAGA &amp; ASSOCIATES</t>
  </si>
  <si>
    <t xml:space="preserve">Por contratación de presencia de marca en toda la campaña publicitaria desde el momento de la confirmación hasta el final del evento, derecho de colocar toldos, mantas, banners o cualquier otra publicidad en todas las áreas convenientes para el banco, espacio de 6x4 (24m2) para instalar un stand informativo, exclusividad como ente financiero. Por presencia de marca en el 2do. tianguis ganadero en Poptún, Petén del 9 al 11 de septiembre. </t>
  </si>
  <si>
    <t>UNIVERSAL EDUCATIVA</t>
  </si>
  <si>
    <t>Por compra de 75 pines de 1" 1.25" diseño bajo en relieve, color dorado. Como parte del plan de reconocimiento, por la gestión comercial, operativa y de servicio realizada en el segundo y tercer trimestre del año 2022, dentro del programa Todos a Bordo (Programa de Gestión Integral - PGI -)</t>
  </si>
  <si>
    <t xml:space="preserve">por compra de 3 boletos de avión ida y vuelta de Guatemala a petén. Los boletos de avión serán para los licenciados Luis Fernando Peláez Guerra, Gerente de Agencias, Victor Manuel Segundo mazariegos Díaz, Jefe Comercial y Carlos Moreira, Asesor de Presidencia, ya que ralizarán comisión a Flores Petén, el 8 y 9 de septiembre de 2022. </t>
  </si>
  <si>
    <t>MAYA JETS</t>
  </si>
  <si>
    <t>Por compra de 2 cables de instrumento de cañamo Fender de 10"" con ext, combo para bajo electrico marca Fender Rumble 500 V3, 1 Banco para bateria DW serie 3000 ajustable redondo 03. Esto para complemento del equipo a la Marimba.</t>
  </si>
  <si>
    <t>CASA DEL INSTRUMENTO MUSICAL, S.A.</t>
  </si>
  <si>
    <t>por compra de set de 5 platos marca Zildjian serie A incluye 2 Hi Hat 14, juego de Hardware para bateria, incluye atril recto, 3 baquetas para bateria par, vic firth serie nova Nylon, bateria acustica 5 piezas, pdp serie concept maple. Esto para complemento del equipo a la marimba.</t>
  </si>
  <si>
    <t xml:space="preserve">Por compra de pedestal para doble conga de metal cromado y 2 quinto 11pulg serie matador, madera color negro. Esto para complemento del equipo a la marimba. </t>
  </si>
  <si>
    <t xml:space="preserve">por compra de de 6 radios de comunicación, marca Motorola, modelo EP350, portatil, 16 canales, cargador de bateria c/u, klip y audifonos. Para la comlunicación del grupo de Agentes de Seguridad Ejecutiva asignada a la Presidencia, Vice-presidencia, Gerente General y Centro de Monitoreo del Crédito Hipotecario Nacional de Guatemala. </t>
  </si>
  <si>
    <t xml:space="preserve">GRUPO COMUDISA, S.A. </t>
  </si>
  <si>
    <t>Por compra de 1,100 combos de 1 chuchito de pollo, 1 rellenito de frijol, 1 vaso de atol de elote. Empacado de manera individual en bandeja cerrada, con salsa de tomate, queso y tenedor. Esto para acto civico del 14 de septiembre de 2022.</t>
  </si>
  <si>
    <t>CLAUDIA LUCIA GUZMÁN PISQUI</t>
  </si>
  <si>
    <t>Por reunión de planeación y estrategía para el año 2023, de la Gerencia de Seguros y Fianzas, se llevará acabo el 14/09/2022.</t>
  </si>
  <si>
    <t>hotel ciudad vieja</t>
  </si>
  <si>
    <t>Por diplomado "Aplicación Práctica de Normas internacionales de Información Financiera, NIIF y Normas Internacionales de Contabilidad, NIC Completas. Dirigida a Gerencia Financiera y Gerencia de Análisis y Crédito.</t>
  </si>
  <si>
    <t>Por diplomado "Sistemas de Prevención de lavado de dinero u otros Activos y el Financiamiento al Terrorismo, fase final. Dirigido a la Gerencia de Cumplimiento, Auditoria Interna y Cumplimiento de Normativa Interna.</t>
  </si>
  <si>
    <t>por diplomado "Determinación de Pérdidas Esperadas NIIF 9 y Alternativas Estandarizadas". Dirigido a Gerencia de Administratición de Riesgos, Rony Amílcar Ordóñez Sitamul, Gerente, Adila Soledad Guevara Palma, Jefe y Oswaldo Anibal Perez Cortez, Analista Senior.</t>
  </si>
  <si>
    <t>Por compra de 10 cajas de papel continuo para impresora, forma 955-3. Para imprimir el control de envio de correspondecia para la Red de Agencias del Banco.</t>
  </si>
  <si>
    <t>Por compra de trocket de plancha y extensión. Para traslado y descarga de cajas de teselas de cobre de los murales que se encuentran en proceso de restauración.</t>
  </si>
  <si>
    <t>DISTRIBUIDORA GLOBAL</t>
  </si>
  <si>
    <t xml:space="preserve">Por compra de 50 discos duro de estado solido SSD de capacidad 480gb o 500gb de tamaño 2.5". Servirán para remediar las incidencias que se presenten de seguridad en sistemas operativos Windows 7, realizando update a Windows 10 Windows 11, conforme a las caracteristicas que soporten los equipos. </t>
  </si>
  <si>
    <t>Por compra de 25 UPS de 400 - 600VA-4 tomas con respaldo de bateria y protección de picos, 2 tomas solo con protección de picos. 4 seran utilizados para Gerencia de Análisis de Créditos, 4 para Gerencia de Cumplimiento, 3 para la Unidad de Seguridad de la información, 3 para Sección de Cobros de Seguros, 2 para área de Tecnología de Seguros y Fianzas zona 9, 1 para Secretaria General y 8 serán utilizados  por requerimientos que ingresen a Mesa de Ayuda por respaldos de equipos de cómputo por bajones de energía eléctrica.</t>
  </si>
  <si>
    <t>EVOLUTION TECH</t>
  </si>
  <si>
    <t>Por reunión de reconocimiento de la actividad del programa CHN MÁS #YOAMOTRABAJARENCHN. Se dirigirá a la Gerencia de Recursos Humanos por haber obtenido el primer lugar el día viernes 16 de septiembre de 2022.</t>
  </si>
  <si>
    <t>INGENIERIA DE PROYECTOS FUTURISTAS, S.A. / STEAK STORE</t>
  </si>
  <si>
    <t xml:space="preserve">Por compra de 100 folder de gusanillo color negro, tamaño oficio. Para uso dde la Gerencia Administrativa. </t>
  </si>
  <si>
    <t>por 2 suministros e instalaciones de cortinas de tela estilo francés de 3.00 x 5.70mts. Para cubrir ventanales del área de contabilidad y FHA de la Gerencia de Análisis de Créditos.</t>
  </si>
  <si>
    <t>CORTINAS RODRIGUEZ A.</t>
  </si>
  <si>
    <t xml:space="preserve">por seminario "Papeles de Trabajo de Auditoría Interna basada en riesgos: Un enfoque COSO, ERM Y COSO 2013". Dirigido a Auditoría interna, Víctor hugo Zúñiga Lau, Coordinador, Bairon Haroldo Solís Carrera, Coordinador, Ubilder Aarón Fuentes García, Coordinador y Eddy Alberto Rojas González, Analista Senior. </t>
  </si>
  <si>
    <t xml:space="preserve">Por taller "Técnicas prácticas para hablar en público". Dirigido a personal seleccionado estratégicamente. </t>
  </si>
  <si>
    <t>CAMARA DE INDUSTRIA DE GUATEMALA</t>
  </si>
  <si>
    <t xml:space="preserve">Por la Certificación "Gestor de Comités Bipartitos de Salud y Seguridad Ocupacional". Dirigido a Comité de Salud y Seguridad Ocupacional de la Institución. </t>
  </si>
  <si>
    <t>CRUS ROJA GUATEMALTECA</t>
  </si>
  <si>
    <t xml:space="preserve">Por limpieza de 2 cajas de registro de agua residual en Edificio Central. Se realizará la limpieza de 2 cajas de registro de agua del Edicio Central, debido a que se encuentran con sedimentos sólidos de arena. </t>
  </si>
  <si>
    <t>SERVICIOS TECNICOS</t>
  </si>
  <si>
    <t xml:space="preserve">Por compra de 50 sillas semi ejecutiva, para mantener en stock del Departamento de Mantenimiento. </t>
  </si>
  <si>
    <t>Por reunión de reconocimiento de la actividad del programa CHN MÁS #YOAMOTRABAJARENCHN. Se dirigirá a la Gerencia Administrativa por haber obtenido el segundo lugar el día viernes 23 de septiembre de 2022.</t>
  </si>
  <si>
    <t>BANQUETES D EUNICE</t>
  </si>
  <si>
    <t xml:space="preserve">Por prestacion de 50 visitas domiciliares en el área departamental a partir del 1 de septiembre del año en curso. Activos crediticios otorgados a personas individuales destinados a la producción, comercio, servicios, entre otros (Microcréditos). </t>
  </si>
  <si>
    <t xml:space="preserve">Por reunión estrategía y planeación 2023 de la Gerencia de Seguros y fianzas, el cual se llevará a cabo el 20 de septiembre del año 2022. Por 15 almuerzos de reunión para la planeación y estrategia del año 2023. </t>
  </si>
  <si>
    <t>VICLASA, S.A.</t>
  </si>
  <si>
    <t xml:space="preserve">Por compra de TV de 55 pulgadas y soporte, para uso de feria de salud que se llevaran a cabo desde septiembre hasta diciembre del año en curso en diferentes instituciones del Estado (PNC, Congreso, Ministerio de la Defensa, Sistema Penitenciario, Congreso etc.) que cuentan con Seguro de Vida y Gastos Médicos. Proyecciones de los beneficios y coberturas que poseen los empleados de las instituciones a traves de capsulas informativas que se trabajaran con el Depto. creativo del Seguro y Gastos Médicos que tienen con la aseguradora CHN. </t>
  </si>
  <si>
    <t>ELECTRONICA PAN AMERICANA, S.A.</t>
  </si>
  <si>
    <t xml:space="preserve">Por suministro e instalación de una transferencia trifásica de 150 amperios, 208 voltios, los trabajos deben incluir, desmontaje de transferencia averiada, reordenamiento de cableados, conexiones de cargas y pruebas de funcionamiento. Lo anterior se utilizará para las reparaciones urgentes de los sistemas de control automáticos eléctricos de Agencia Roosevelt. </t>
  </si>
  <si>
    <t>VENTAS Y SERVICIOS J.M.</t>
  </si>
  <si>
    <t xml:space="preserve">Por suministro e instalación de un módulo de control de arranque para generador eléctrico (incluir montaje, adaptación a generador, conexiones para funcionamiento y pruebas de arranque), suministro e instalación de un radiador nuevo, mantenimiento menor a generador eléctrico incluir cambios de filtros y aceite. Lo anterior se utilizará para aplicar reparaciónes al generador eléctrico de Agencia Roosevelt. </t>
  </si>
  <si>
    <t xml:space="preserve">Por compra de refrigueradora (frigo bar). Esto para cubrir necesidades de la Gerencia de Cumplimiento, derivado que actualmente se carece de lo requerido. </t>
  </si>
  <si>
    <t xml:space="preserve">Por compra de pantalla plana (televisor) para para presentaciónes en la Gerencia de Cumplimiento, derivado que actualmente se carece de lo requerido. </t>
  </si>
  <si>
    <t xml:space="preserve">Por compra de persiana de una altura aproximadamente de 2.55,mts y un ancho de 2.83mts. Para uso de la ventana de archivos y Registros de la Gerencia de Recursos Humanos. </t>
  </si>
  <si>
    <t>persidec</t>
  </si>
  <si>
    <t xml:space="preserve">Por programa "Board of Directors". Dirigido a Lic. Gustavo Adolfo Mancur Milian, presidente. </t>
  </si>
  <si>
    <t>INCAE</t>
  </si>
  <si>
    <t xml:space="preserve">Por compra de televisión Smart TV. Será utilizado para el personal de primer ingreso en inducciones en el área denominada "La Casita" ubicado en 12 ave. 12-18 zona 1, a cargo de Capacitación. </t>
  </si>
  <si>
    <t>Gastos extraordinarios relacionados con mantenimiento correctivo, por deterioro derivado de la remodelacion y acondicionamiento del local 1B de agencia Zona 15.</t>
  </si>
  <si>
    <t>Mayorca Ingenieros, S.A.</t>
  </si>
  <si>
    <t>Por compra de 20 escritorios secretariales tradicional, estructura de metal color negro, con 3 gavetas, con sistema general de llave, top de melamina de 5/8" de grosor color cherry, medidas de 1.20mts de ancho * 0.60mts de fondo * 0.76mts de alto. Por requerimiento de la Gerencia de Seguros y Fianzas (15), Recursos Humanos (1) y stock de Mantenimiento (4).</t>
  </si>
  <si>
    <t>Surti-Ofertas, S.A.</t>
  </si>
  <si>
    <t>799504-0</t>
  </si>
  <si>
    <t>Por compra de 18 archivos verticales de metal de 4 gavetas, con marcos incorporados para carpeta oficio, con rieles extensibles, sistema general de llaves, pintura electro-estática color negro, medidas de 1.30mts de alto * 0.45mts de ancho * 0.64mts de fondo, para archivar documentos de las diferentes áreas.</t>
  </si>
  <si>
    <t>Compra de 3 discos con capacidad de 283.7 GB 15K SAS DISK Drive para servidor AS400 con N/S 0634C35. Para inventario de contingencia para reemplazo en caso de futuras fallas en alguna unidad.</t>
  </si>
  <si>
    <t>32233-4</t>
  </si>
  <si>
    <t>Compra de 400 lapiceros plásticos, azul, spray con goma antideslizante con logotipo a un color en serigrafía y 266 llaveros de cuero vacuno, con impresión de un logotipo bajo relieve. Para evento Tianguis ganadero y Congreso regional de genética y tecnología de carne.</t>
  </si>
  <si>
    <t xml:space="preserve">Guarte Copropiedad </t>
  </si>
  <si>
    <t>Suministro e instalación de 6 macetas (0.30 * 0.30 * 1.2 metros), con plantas ornamentales y cubre suelo de aserrin con viruta. Suministro e instalación de 5 macetas grandes (0.90 * 0.30 * 1.2 metros), con plantas y cubre suelo de aserrin con viruta. Para sala de espera exterior de la oficina de la Presidencia de quinto nivel, oficinas centrales.</t>
  </si>
  <si>
    <t>CONSTRUR / RAFAEL EDUARDO ROLDAN YATE</t>
  </si>
  <si>
    <t>Por compra de 1 puerta metálica lisa de 0.80 * 2.10mts., color blanco, de doble lama de 0.5mm de espesor con marco de acero galvanizado y fosfatado de 1.5mm, relleno interior panal de abeja, set de bisagras regulables de acero soldadas al marco. 1 Puerta metálica lisa de 1 * 2.40mts., color azul, doble lama de 3/64" de espesor con marco de acero tipo angular, bisagras, incluye cierre puertas. y 1 puerta metálica de herrería tradicional doble de 0.96 * 1.10mts., con estructura interna de tubo, con cerradura, manecilla de embutir y registro. Para remodelación Agencia Aduana Aeropuerto.</t>
  </si>
  <si>
    <t xml:space="preserve">
COMERCIAL IBERICA, SOCIEDAD ANONIMA</t>
  </si>
  <si>
    <t>Por fabricación de 6 columnas de tablayeso mas estructura metálica calibre 26. Medidas: 0.20mts. * 0.15mts. * 2.64mts., de alto, para cortelas de modulares. Para remodelación de la Gerencia de Tecnología.</t>
  </si>
  <si>
    <t>RAMIRO HERRERA CHAMALÉ / SERVITEX</t>
  </si>
  <si>
    <t>5320939-7</t>
  </si>
  <si>
    <t xml:space="preserve">Por compra de 1,100 refacciones que incluyan: panini, gaseosa, frutos secos, variedad de quesos. Para conmemorar el 92 aniversario del Banco CHN. </t>
  </si>
  <si>
    <t xml:space="preserve">PEPPER´S DELICATESSEN / ANDREA FERNANDA MASDEU SALAZAR </t>
  </si>
  <si>
    <t xml:space="preserve">Por compra de 1 silla, para uso del Oficial de Seguridad de la Información. </t>
  </si>
  <si>
    <t xml:space="preserve">proveedora de oficinas profina </t>
  </si>
  <si>
    <t xml:space="preserve">por compra de DJI mini 3 pro, Dron Bluetooth, Wifi. Para producciones audiovisuales del Depto. de Mercadeo. </t>
  </si>
  <si>
    <t>CANELLA, S.A.</t>
  </si>
  <si>
    <t xml:space="preserve">Por compra de Kit mini 3 pro, Fly More Plus-DJI, incluye 2 baterias de vuelo inteligente, 1 concentrador de carga bidireccional, 2 helices, 12 tornillos, 1 bolso de hombro. Para mayor durabilidad de vuelo y protección del equipo, asi como repuestos de helices de Dron. </t>
  </si>
  <si>
    <t>SHOPPER INTERNACIONAL, S.A.</t>
  </si>
  <si>
    <t xml:space="preserve">Por compra de computadora portatil, core i7-1255U, 16RAM, SDD 512GB. El siguiente equipo se solicita para ser utilizado por el Jefe de Mantenimiento. </t>
  </si>
  <si>
    <t>SURTIDORA EN TECNOLOGÍA / YOSEF DAVID SALAZAR LETONA</t>
  </si>
  <si>
    <t xml:space="preserve">por compra de 9 monitores de 21" a 22" con conexión HDMI, monitor de 24" con conexión HDMI. De 21" a 22" 7 para analistas de la Gerencia de Analisis de Créditos, 1 para Contador Bancario, Gerencia Financiera. 1 para Analista de la Unidad Administrativa de Cumplimiento y un de 24" para Analista de la Gerencia de Planificación y Desarrollo. </t>
  </si>
  <si>
    <t>COPY IT DIGITAL, S.A.</t>
  </si>
  <si>
    <t xml:space="preserve">Por compra de 1,000 desodorantes ambientales de 400ml de diferentes aromas. Esté producto será para atender despachos a la Red de Agencias Locales, Departamentales, Oficinas Centrales y Departamentos Adscritos. </t>
  </si>
  <si>
    <t xml:space="preserve">Por compra de 1,000 esencias de desinfectante varios aromas de una onza para un galón con tapa interna antiderrame. Este productos será atender despachos a la Red de Agencias Locales Departamentales, Oficinas Centrales y Departamentos Adscritos. </t>
  </si>
  <si>
    <t xml:space="preserve">Por compra de 50 rollos de lanilla acero de 5 libras. Este producto será atender despachos a la Red de Agencias Locales, Departamentales, Oficinas Centrales y Departamento Adscritos. </t>
  </si>
  <si>
    <t xml:space="preserve">Por compra de 200 bolas de wipe blanco de una libra separadas por unidad en bolsa plastica y 300 bolas de jabón de 300 gramos. Este producto será para atender despachos a la Red de Agencias Locales, Departamentales, Oficinas Centrales y Departamentos Adscritos. </t>
  </si>
  <si>
    <t>COMERCIALIZADORA YAVE JIREH</t>
  </si>
  <si>
    <t xml:space="preserve">Por compra de 50 galones de vitrico para pulir pisos, fecha de vencimiento año 2024. Esté producto será para atender despachos a la Red de Agencias Locales, Departamentales, Oficinas Centrales y Departamentos Adscritos. </t>
  </si>
  <si>
    <t>DAISOCHEM, S.A.</t>
  </si>
  <si>
    <t xml:space="preserve">Por compra de frigobar color gris y horno microondas de 1.2 pies, color negro, sin plato y de 1000 watts de potencia. Para uso exclusivo en esta Auditoría Interna. </t>
  </si>
  <si>
    <t>Compra de 8 cubetas de pintura blanca, para reserva del Departamento de Mantenimiento.</t>
  </si>
  <si>
    <t>Por compra de monitor de 27" IPS 3840x2160 4k UHD, esto será para el área de mercadeo. Para diseño Gráfico, diseño publicitario, estrategias de comunicación, edición fotográfica y animación de producción audiovisual requerida por El Crédito Hipotecario Nacional de Guatemala.</t>
  </si>
  <si>
    <t>EPIA PROYECTOS INTEGRALES, S.A.</t>
  </si>
  <si>
    <t xml:space="preserve">Por compra de 4 estanterías, medidas: 2.20mts alto, 1.20mts largo y 0.62mts de ancho, 6 entrepaños c/u reforzamiento de estos por el peso. Para resguardar cajas plásticas que contienen archivo de la Gerencia de Cumplimiento ubicado en San José Villa Nueva. </t>
  </si>
  <si>
    <t xml:space="preserve">Por compra de 100 porta afiches tamaño carta, base triangular acrílica color gris, con impresión del logo en blanco. Para colocación de tasas en la red de Agencias del Banco CHN. </t>
  </si>
  <si>
    <t>ideas y soluciones creativas, s.a.</t>
  </si>
  <si>
    <t xml:space="preserve">Por compra de 300 block de correspondencia externa de 100 unidades por block y 20,000 sobres kraft extra oficio con descripción en paquetes de 100 unidades. Este producto será para atender despachos a la Red de Agencias locales, Departamentos y Departamentos Adscritos. </t>
  </si>
  <si>
    <t xml:space="preserve">Por compra de 1,000 block de notas pos it adesivas de 400 hojitas, colores pastel de 3 x 3 pulgadas. Este producto será para atender despachos a la Red de Agencias Locales, Departamentales y Departamentos Adscritos </t>
  </si>
  <si>
    <t xml:space="preserve">Por adquisición de bolsón de 75 certificados para la emisión y renovación de firma electrónica, para el Crédito Hipotecario Nacional de Guatemala. Para apoyo de la Unidades de Negocios, para la renovación de 60 certificados y 15 para crecimiento haciendo un total de 75 certificados a renovar por Gerencia. </t>
  </si>
  <si>
    <t>TRANSACCIONES Y TRANFERENCIAS, S.A.</t>
  </si>
  <si>
    <t xml:space="preserve">Por compra de folder de gusanillo oficio, color rojo y 50 folder de gusanillo oficio, color azul. </t>
  </si>
  <si>
    <t xml:space="preserve">Compra de mueble para cámaras: fabricación de mueble con pestañas, material: melamina Nogal París, medidas: 2.60mts de alto x 0.91mts de ancho x 1.05mts de profundida. Se utilizará para resguardar equipo fotográfico del Depto. de Mercadeo.  </t>
  </si>
  <si>
    <t xml:space="preserve">Por compra de 12 camisas tipo Columbia con logo bordado. Esto para el Depto. de Mantenimiento de Seguros para ajuestadores de emergencia, considerando que ellos están activos de lunes a domingo atendiendo siniestros fuera de ofinas, es necesario que cuenten con este tipo de indentificación. </t>
  </si>
  <si>
    <t>1829121K</t>
  </si>
  <si>
    <t xml:space="preserve">Por suministro de 210mts lineales de cable THNN No. 4 para 3 acomeditas de 120/240 V. incluye mano de obra de cambio de acometidas, tablero de distribución de 12 polos, intalación de tablero de 18 polos, el suministro sera proporcionado por la empresa que esta realizando la remodelación de Agencias. Se utilizará para la remodelación de Agencia zona 15, el cual no estaba contemplado en la planificación inicial.  </t>
  </si>
  <si>
    <t xml:space="preserve">ELECTRON </t>
  </si>
  <si>
    <t xml:space="preserve">Por compra de tabla Shanon oficio, cinta métrica 8 metros, metro laser alcance 50 metros, set rapidógrafos. Herramientas para ser asiganadas al nuevo personal que apoya con remodelaciones del Departamentos Adscritos y Edificio Central. </t>
  </si>
  <si>
    <t xml:space="preserve">Por compra de 150 renovación de ESET PROTEC Entry (ESET Endpoint Protection Advanced Cloud) 6 meses. La solución de seguridad de antivirus y antimalware protegerá a los sistemas operativos de los equipos de usuarios finales de los colaborares de la institución, además apoya el cumplimiento de la norma de Seguridad siguiente: GTE-NOR-031 NORMA DE PROTECCIÓN FRENTE A SOFTWAR MALICIOSO Y VIRUS INFORMÁTICOS: establecer las directrices esenciales para la protección de la información de los sistemas que pertenecen a El Crédito Hipotecario Nacional de Guatemala. </t>
  </si>
  <si>
    <t>SISTEMS ENTERPRISE, S.A.</t>
  </si>
  <si>
    <t xml:space="preserve">Por compra de 35 bolsa de cemento, 2.5 metros de arena, 3 galones de pegamento concreto, 1 pala redonda, 50 clavos acerados de 2" y 2 rollos de hilo plástico de 100mm. Para trabajos de impermeabilización de losa en Agencia SAT El Carmen. </t>
  </si>
  <si>
    <t>FERRETERIA EL MESHO</t>
  </si>
  <si>
    <t>Por compra de proyector de alta definición HD, proyección de imagen hasta 120", conexión Wifi y Bluetooth, conexión HDMI, reproductor multimedia a través de USB o Micro SD</t>
  </si>
  <si>
    <t>TECNOSOLUCIONES, S.A.</t>
  </si>
  <si>
    <t xml:space="preserve">Por trabajo de investigación registral y análisis de la situación de la Finca número 1664 folio 162 libro 395 de Guatemala, que dio origen a la Colonia Centro América, zona 7 de Guatemala. Esto para establecer el área registral, determinar el área a nombre de El Crédito Hipotecario Nacional de Guatemala y recomendar las acciones a tomar para la regularización. </t>
  </si>
  <si>
    <t>JOSE RAUL LOPEZ ESTRADA</t>
  </si>
  <si>
    <t xml:space="preserve">Por compra e instalación de vinil adhesivo 5.95 x 1.96mts y retiro de viniles actuales. Por cambio de imagen en valla en Edificio Central zona 1, por aniversario de 92 años. </t>
  </si>
  <si>
    <t>IMAGEN VISIBLE, S.A.</t>
  </si>
  <si>
    <t xml:space="preserve">Por toldo completo (con bases), con lona vinílica duroplast de 18 onzas, color azul con 4 logotipos institucionales uno en cada cara del toldo. Por proyectos de agricultorres para Agencia San marcos solicitado por Banca de Desarrollo. </t>
  </si>
  <si>
    <t>Por compra de 700 folder de gusanillo tamaño oficio, color azul. Para uso de formación de expediente de personal de nuevo ingreso.</t>
  </si>
  <si>
    <t xml:space="preserve">Por compra de rotomartillo profecional, taladro inalambrico, set de destornilladores y caja de herramientas con 211 pierzas. Para la realización de diversos trabajos en los Departamentos Adscritos debido a que actualmente no se cuenta con las mismas, asi mismo serviran para poder apoyar en los diversos requerimientos que pueden realizar como armar o desarmar muebles, colocación de puertas, ventanas o en efecto paredes de tabla yeso. </t>
  </si>
  <si>
    <t>distribuidora global</t>
  </si>
  <si>
    <t xml:space="preserve">Renta de 14 licencias del sistema Inconcert para Servicio al Cliente. Para la atención de clientes externos. Las licencias seran distribuidas en las siguientes Gerencias o Departamentos: 4 Depto. de Cobranza, 4 Gerencia de Agencias, 3 Depto. Contact Center y 3 Gerencia de Administración de Riesgos. </t>
  </si>
  <si>
    <t>DESARROLLOS ADEGUATE, S.A.</t>
  </si>
  <si>
    <t xml:space="preserve">Suministro e instalación de equipo de aire acondicionado tipo mini Split de 24,000 BTU. Por reemplazo de equipo deteriorado en Agencia Genova. </t>
  </si>
  <si>
    <t>DUCTO AIRE</t>
  </si>
  <si>
    <t xml:space="preserve">Por mantenimiento y reparación de muros internos, incluye retiro de acabado en areas dañadas por humedad en áreas diversas, extracción y limpieza de ripio, suministro y aplicación de 38m2 de impermeabilizante mortero negativo en areas afectadas por la humedad, 38m2 de aplicación de textura para dejar muro listo para aplicación de pintura. lo anterior se utilizará para la Agencia Patulul, para reparar y dar mantenimiento a muros internos, debido a filtraciones de agua pluvial. </t>
  </si>
  <si>
    <t xml:space="preserve">Por reparación y mantenimiento de rótulo tipo totem, consiste en, suministro e instalación de dos lonas tipo backlite impresa color fondo azul y texto blancos, aplicación de pintura en el exterior del rótulo (torre y gabinete), cambio de sistema eléctrico, bases slim conversión de tubos fluorecentes a LED, incluir desinstalación de lona existente. Lo anterior se utilizará para la reparación y mantenimiento del rótulo tipo totem de Agencia Roosevelt. </t>
  </si>
  <si>
    <t xml:space="preserve">Por reparación y mantenimiento de loza, incluye, limpieza de losa con cepillo de cerdas metálicas para preparación de losa y muro colindante a canal de vivienda, suministro y aplicación de impermeabilizante y colocación de cinta en grietas y unión con canal, colocación de tubos para liberación empozamiento de agua, reparación de repello dañado por humendad dentro de agencia y suministro de materiales para posterior aplicación de acabado, construcción de media caña en muro colindante a parqueo para evitar filtraciones en muro bajo. Lo anterior se utilizará para la Agencia Paptun, para eliminar filtraciones de aguas pluviales y daños en muros internos de la Agencia. </t>
  </si>
  <si>
    <t xml:space="preserve">Por reparación y mantenimiento de losa exterior, incluye retiro de capa impermeabilizante, largo 13m por ancho de 5.6 m. (72.8 m2), suministro y aplicación de PSP en losa para protección y adherencia de segunda capa. Suministro y aplicación de segunda capa de monocapa en losa para hermetizar y evitar que la baldosa absorba agua. Loza de largo 13m por ancho de 5.6m (72.8m2), instalación de media caña alrededor de terraza para protección de muros 24m lineales, suministro y aplicación de impermeabilizante con 5 años como minimo de garantía (72.8m2). Resane de muros de mamposteria y tabla yeso, retiro de repello en muros averiados por humedad, cambio de tabla blanca en muro aplicación de repello en muros de mampostería ky de tabla yeso (15.00m2). Lo anterior se utilizara para la Agencia SAT Aduana El Carmen, par eliminar filtraciones de aguas pluviales y daños en muros internos de la Agencia. </t>
  </si>
  <si>
    <t xml:space="preserve">Por compra de 500 resmas de papel tamaño oficio en blanco medidas, 8 1/2 x 13" o 216mm x 330mm, 75 gr/m2 o 20 libras empaque antihumedad en presentación de 10 resmas por caja. Este producto será para atender despachos a la Red de Agencias Locales, Departamentales, Oficinas Centrales y Departamentos Adscritos. </t>
  </si>
  <si>
    <t xml:space="preserve">por compra de 200 cajas plasticas con tapadera color azul marino plastico resistente, capacidad 57 litros de medida 30x40x60 cms. Este producto será para atender despachos a la Red de Agencias Locales, departamentales, Oficinas Centrales y Departamentos Adscritos. </t>
  </si>
  <si>
    <t xml:space="preserve">Plastihogar, Sociedad Anónima </t>
  </si>
  <si>
    <t xml:space="preserve">Por compra de materiales eléctricos diversos, se adjunta listado. Lo anterior se utilizará para instalar sistemas eléctricos normales, regulados e iluminación para la Agencia Aduana La Aurora. </t>
  </si>
  <si>
    <t xml:space="preserve">por 20,000 impresiones a un color (negros) a una cara, tamaño legal (8.5 x 14 pulgadas) de documentos de consentimiento para agentes de PNC. Los documentos serán utilizados para que los agentes de PNC den su consentimiento para ingresar al seguro temporal anual brindado por Seguros CHN. El área de Seguros no tiene la capacidad interna para ese tiraje. </t>
  </si>
  <si>
    <t>IMPRE-COPY</t>
  </si>
  <si>
    <t xml:space="preserve">Por compra de silla ejecutiva, color negro, 5 rodos con apoya brazos. Para uso del Jefe del Departamento de Compras, por deterioro de la actual. </t>
  </si>
  <si>
    <t xml:space="preserve">Por compra de 1,000 folder colgantes tamaño legal en color azul de 25 unidades por caja. Este producto será para atender despachos a la Red de Agencias Locales, Departamentales, Oficinas Centrales, y Departamentos Adscritos. </t>
  </si>
  <si>
    <t>PAPELERIA ARRIOLA, S.A.</t>
  </si>
  <si>
    <t xml:space="preserve">Por compra de 1,000 lapiceros tinta gel en color azul de 0.7mm.  Este producto será para atender despachos a la Red de Agencias Locales, Departamentales, Oficinas Centrales, y Departamentos Adscritos. </t>
  </si>
  <si>
    <t xml:space="preserve">LIBRERÍAS Y PAPELERÍAS SCRIBE, SOCIEDAD ANÓNIMA </t>
  </si>
  <si>
    <t xml:space="preserve">Por compra de 4,000 lapiceros punto mediano de 1,0 mm mango exagonal transparente en cajas de 12 unidades. Este producto será para atender despachos a la Red de Agencias Locales, Departamentales, Oficinas Centrales, y Departamentos Adscritos. </t>
  </si>
  <si>
    <t xml:space="preserve">Por taller de capacitción para representante del cliente EMPORNAC para entrenamiento en manejo de la póliza y facilitación de los procesos relacionados con la misma. El taller se llevará a cabo en Puerto Barrios el 24 de octubre de 2022, el cual se contratará salón para 20 personas, se brindará conffe breaks y almuerzos. </t>
  </si>
  <si>
    <t>GRAN COSTA AZUL</t>
  </si>
  <si>
    <t>Por compra de 2,000 pastillas para sanitario de 50 gramos de diferentes aromas, 500 paquetes de 25 bolsas para basura en color negro de medida 50x75cms. Este producto será para atender despachos a la Red de Agencias Locales, Departamentales, Oficinas Centrales, y Departamentos Adscritos.</t>
  </si>
  <si>
    <t>Por compra de 100 toallas para manos de medida 26x13" en color azul marino, 200 insecticidas en aerosol de 400ml. Este producto será para atender despachos a la Red de Agencias Locales, Departamentales, Oficinas Centrales, y Departamentos Adscritos.</t>
  </si>
  <si>
    <t>por compra de 20 discos para lavar pisos en color blanco de 20" de diametro. 50 pequetes de toallas para mano, interfoliadas color blanco de 150 unidad por paquete. Este producto será para atender despachos a la Red de Agencias Locales, Departamentales, Oficinas Centrales, y Departamentos Adscritos.</t>
  </si>
  <si>
    <t>Por compra de 30 discos para lavar pisos en color blanco de 17" de diametro, 100 pares de guates corrugados talla "L".  Este producto será para atender despachos a la Red de Agencias Locales, Departamentales, Oficinas Centrales, y Departamentos Adscritos.</t>
  </si>
  <si>
    <t xml:space="preserve">Por reparación y traslado de acometida eléctrica, incluye desmontaje de tubo eléctrico en mal estado, resane e impermeabilización en área de desmontaje, ingreso por losa a caja de flipones existentes y el trayecto de tubo sobre losa. Suministro de materiales y mano de obra para instalación de nueva ruta de acometida eléctrica a caja de flipones. Suminstro de materiales y mano de obra para sustitución de caja de flipones existentes con su flipones correspondientes. Lo anterior se utilizará para Agencia SAT Aduana El Carmen por daños en la acometida eléctrica. </t>
  </si>
  <si>
    <t xml:space="preserve">Por destape de tubería tapada de drenajes primer nivel. Debido a que los drenajes se encontraban obstruidos de los baños del primer nivel del edificio central. </t>
  </si>
  <si>
    <t>INGENERIA VALDEZ ZELADA</t>
  </si>
  <si>
    <t xml:space="preserve">Por revisión y reparaciones del sistema electrico. Lo anterior se requiere de emergencia, por problemas severos en el sistema electrico de Agencia Nebaj. </t>
  </si>
  <si>
    <t>Por participación en el primer Congreso Regional de Genética y Tecnología de la carne que se realizará en dos etapas, el día jueves 17 de noviembre de 2022 en el Hotel Barceló con derecho a un stand de 2.5x3mts y los días 18 al 20 de noviembre donde se realizará exposición Ganadera en Rancho Teresa Km 39.5 autopista Palin Escuintla. Para promoción y publicidad de Banco CHN, del 17 al 20 de noviembre 2022.</t>
  </si>
  <si>
    <t>universal educativa</t>
  </si>
  <si>
    <t xml:space="preserve">Por compra de 2 televisores Led 43" Smart UHD-4K. Se utilizará para la remodelación de Agencia Aduana Aeropuerto. </t>
  </si>
  <si>
    <t xml:space="preserve">Por compra de 25 lamparas p/empotrar 2*4´ p / 4 tubos Led con difusor acrílico sulvana y 100 tubos Led 18 watts claro, plástico, luz blanca ligth-tec. Se utilizará para instalación en nivel 4, Edificio Central. </t>
  </si>
  <si>
    <t>CORPORACIÓN SEFEL, S.A.</t>
  </si>
  <si>
    <t xml:space="preserve">por compra de Plotter DesingJet T250 de 24". El siguiente equipo se solicita para ser utilizado por el Jefe de Mantenimiento. </t>
  </si>
  <si>
    <t>Compra de 200 block de solicitud de chequera nueva de 100 unidades por block, 200 paquetes de folder membretados tamaño oficio de 100 unidades por paquete y 5,000 precintos para denominación Q.100.00 separados en fajos de 100 unidades. Productos para atender despachos a la red de Agencias Locales, Departamentales y Departamentos Adscritos.</t>
  </si>
  <si>
    <t>CESAR ESTUARDO RODAS GONZALEZ / OPCIONES</t>
  </si>
  <si>
    <t>1234160-6</t>
  </si>
  <si>
    <t xml:space="preserve">Por trabajo de bacheo menor en rampa de acceso  a Edificio Central. Debido a que necesita mantenimiento por baches. </t>
  </si>
  <si>
    <t>ASFALTOS DE GUATEMALA, S.A.</t>
  </si>
  <si>
    <t xml:space="preserve">Por compra de 200 booklet impresión láser, full color, tamaño carta abierto, engrapado tipo caballete, tamaño media carta cerrado, de 9 páginas media carta, que serían dos hojas tamaño carta, impresas tiro y retiro, en papel bond de 75 gramos o papel couche 80, cortados y empacados. Booklet con información acerca de coberturas principales y beneficios de póliza de Vida y Gastos Médicas para colocar en carpeta que se entregará a Diputados, Directores y Subdirectores que pertenecen al Congreso de la República de Guatemala. </t>
  </si>
  <si>
    <t xml:space="preserve">IMPREN-COPY </t>
  </si>
  <si>
    <t xml:space="preserve">Por 600 impresiones full color en papel bond 75 gramos, tamaño carta, impresión láser, solo impresas de 1 lado. Impresión de hojas para imprimir pólizas de vida y gastos médicos para Diputados, Directores y Subdirectores que pertenecen al Congreso de la Republica de Guatemala. </t>
  </si>
  <si>
    <t xml:space="preserve">Por compra de 500 carpetas tamaño carta, impresión full color en tiro y a un color en retiro, en papel texcote 12, troquelado, armado y pegado con una solapa, con acabado UV mate (parejo) más UV brillante en reservado, con corte para colocar tarjeta de presentación, según diseño solicitado. Estas carpetas serán entregadas a Diputados, directivos y Subdirectores que pertenecen al Congreso de la República de Guatemala. </t>
  </si>
  <si>
    <t xml:space="preserve">Por Stock de 368 carnés de pvc impresos a full color en ambos lados. Estos carnets serán entregados a Diputados, Directivos y Subdirectores que pertenecen al Congreso de la Republica de Guatemala.  </t>
  </si>
  <si>
    <t xml:space="preserve">Por compra de 4 contenedores Brute 32 galones, color gris, 4 bases redondas para contenedores brute, color gris y 4 tapas planas redondas para contenedores brute color gris. Para recolección de basura por parte del personal de mantenimento (conserjes), derivado a que los que actualmente se utilizan estan deteriorados. </t>
  </si>
  <si>
    <t>CENTRO DE LIMPIEZA, S.A.</t>
  </si>
  <si>
    <t xml:space="preserve">Por compra de 4,617 mascarillas KN95, con logo de Seguros CHN, empacadas en bolsa transparente individual sellada con sticker full color. Mascarillas para ser entregadas en las jornadas médicas que se llevarán a cabo con la Policia Nacional Civil, Ministerio de Defensa, Ministerio Penitenciario y Congreso de la República durante el ciclo 2022. </t>
  </si>
  <si>
    <t>Por compra de 1,261 regalos especiales consistentes en bolsas reusables color azul con logo de Seguros CHN a un color, para entregar en las jornadas médicas que se llevan a cabo con la Policia Nacional Civil, Ministerio de la Defensa, Ministerio Penitenciario y Congreso de la República durante el ciclo 2022.</t>
  </si>
  <si>
    <t xml:space="preserve">Por 1,000 kits covid (incluye: 1 bote de plástico con alcohol en gel, con sticker full color con logo de Seguros CHN y 1 mascarilla KN95 con logo de Seguros CHN a un color, sellada con bolsa transparente con sticker full color). Esto para ser entregado en las jornadas médicas que se llevan a cabo con la Policia Nacional Civil, Ministerio de Defensa, Ministerio Penitenciario y Congreso de República durante el ciclo 2022. </t>
  </si>
  <si>
    <t xml:space="preserve">Por compra 1,000 globos azul marino con logotipo de Seguros CHN a un color, 5 impresiones en Texcote laminado mate, circular, medida 30cm de diámetro con mounting tape y metro fabricado de tubo cuadrado de 3/4 con base para sostenerse, con PVC de 3mm forrado de vinil adhesivo laminado. Esto para utilizarse en las jornadas médicas que se llevan a cabo con la Policia Nacional Civil, Ministerio de Defensa, Ministerio Penitenciario y Congresode la República durante el ciclo 2022. </t>
  </si>
  <si>
    <t xml:space="preserve">Por compra de 200 porta tarjetas con franja tipica, para promocionar marca de Banco CHN en evento Felaban 2022 a realizarse del 11 al 16 de noviembre del 2022. </t>
  </si>
  <si>
    <t xml:space="preserve">Por compra de 100 litros de abrillantador para muebles y vinil en color blanco olor almendra pH 7+/-0.5. Este producto será para atender despachos a la Red de Agencias Locales, Departamentales, Oficinas Centrales y Departamentos Adscritos. </t>
  </si>
  <si>
    <t>R.C. QUIMICA REPRESENTACIONES, S.A.</t>
  </si>
  <si>
    <t>558177K</t>
  </si>
  <si>
    <t xml:space="preserve">Por compra de televisor smart LED 55 pulgadas UHD 4K. Para sala de reuniones de Gerencia de Negocios.  </t>
  </si>
  <si>
    <t xml:space="preserve">Por remodelación de la Agencia Aduana Aeropuerto. </t>
  </si>
  <si>
    <t xml:space="preserve">Por suministro de materiales, aplicación de acabado gris y blanco para muro de mampostería. Incluye trabajos necesarios previo a la aplicación de acabado, extracción de ripio. Se utilizará para la remodelación de Agencia Aduana Aeropuerto. </t>
  </si>
  <si>
    <t xml:space="preserve">Por compra de 4 instalock de 20´, para pulidoras de piso utilizadas en Edificio Central. </t>
  </si>
  <si>
    <t>LUBRILLA, S.A.</t>
  </si>
  <si>
    <t xml:space="preserve">Por desmontaje de 30.24m2 de tabiques y vidrio y desmontaje de 11m2 de cielo. Se utilizará para remodelación de Oficinas Segundo Nivel, Edificio Central. </t>
  </si>
  <si>
    <t xml:space="preserve">Por desmontaje de equipo de aire acondicionado tipo mini split de 24,000 BTU, por cierre temporal de Agencia San Bernardino. </t>
  </si>
  <si>
    <t>SERCLI, S.A.</t>
  </si>
  <si>
    <t xml:space="preserve">Por compra de persiana vertical de pvc 2.99 x 2.55 mts color ivory, 2 persianas verticales de pvc 0.98 x 2.55 mts color ivory, persiana vertical de pvc 1.95 x 2.55 mts color ivory. Las persianas que se encontrataban anteriormente estpan totalmente deterioradas, por lo que se solicita el cambio de las mismas. </t>
  </si>
  <si>
    <t xml:space="preserve">Por compra de 2 biombos de 2 cuerpos, Abastecimiento de farmacia de Clínica Médica del Edificio Central. </t>
  </si>
  <si>
    <t xml:space="preserve">por compra de biombo de 2 cuerpos para uso de Clínica Médica de la Gerencia de Seguros y Fianzas. </t>
  </si>
  <si>
    <t>por compra de biombo de 2 cuerpos para uso de Clínica Médica 5ta. Avenida.</t>
  </si>
  <si>
    <t>NOVIEMBRE 2022</t>
  </si>
  <si>
    <t xml:space="preserve">Propuesta de cálculo y diseño estructural de estructura de acero para losa y soporte de losa para remodelación de Agencia Totonicapan. Debido a que las propuestas anteriores la inversión es bastante alta, actualmente se requiere una propuesta de acero para que el costo de ejecución sea menor. </t>
  </si>
  <si>
    <t xml:space="preserve">Por compra de 10,000 porta libretas en color negro con logotipo para cartolas ahorro corriente separadas en paquetes de 100 unidades. Este producto será para atender despachos a la Red de Agencias Locales, Departamentales Oficinas Centrales y Departamentos Adscritos. </t>
  </si>
  <si>
    <t>Compra de 210 Anakim Bid caplets. Para abastecimiento de farmacia de Clínica Médica.</t>
  </si>
  <si>
    <t>Mercafarma/ Farma Marketing, S.A.</t>
  </si>
  <si>
    <t>Compra de 300 Azitronet tableta de 500 mg.  Para abastecimiento de farmacia de Clínica Médica.</t>
  </si>
  <si>
    <t>Dorgueria Farnet / Farnet, S.A.</t>
  </si>
  <si>
    <t>Suministro e instalación de 47 láminas de aluminio calibre 26, 3 canales de aluminio, incluye el desmontaje de láminas y canales existentes, así como el destape de 2 bajadas de agua. Por reperación de techo de inmueble ubicado en 12 avenida 13-18 zona 1, activo fijo de la Institución. (Casita a un costado de Monte de Piedad Central).</t>
  </si>
  <si>
    <t>Compra de 16 sillas mesh color negro con reposabrazos y base de rodos cromada. Por remodelación de sillas ubicadas en las salas de reuniones en Gerencia de Negocios.</t>
  </si>
  <si>
    <t xml:space="preserve">Por compra de regulador de voltaje y servicio de mantenimiento al generador de planta eléctrica de emergencia. Por falla que presenta la planta eléctrica de emergencia instalada en Agencia Zacapa. </t>
  </si>
  <si>
    <t>SERVICIOS TIKAL ELECTRIC</t>
  </si>
  <si>
    <t>Compra de 3 maquinas contadoras de billetes. Para el área de Boveda de Reserva.</t>
  </si>
  <si>
    <t>Distribuidora Comercial Guatemalteca, S.A.</t>
  </si>
  <si>
    <t xml:space="preserve">Por desmontaje y reubicación de equipo de aire acondicionado mini split de 60,000 BTU. Debido a que en donde estaba ubicado no cubria la totalidad del área. </t>
  </si>
  <si>
    <t>Compra de 100 Doloneurotropas ampolla. Para  uso de farmacia de enfermería de la Gerencia de Seguros y Fianzas.</t>
  </si>
  <si>
    <t>Infasa / Inrdustria Farmaceutica, S.A.</t>
  </si>
  <si>
    <t xml:space="preserve">Por desmontaje de 114 metros cuadrados de estructura de metal instalada en la fachda del Edificio Quinta Avenida. </t>
  </si>
  <si>
    <t>CONSTRUCCIONES Y TERMINACIONES METALICAS CASTRO</t>
  </si>
  <si>
    <t>Compra de 300 Perivasc comprimidos. Abastecimiento de farmacia de Clinica Medica.</t>
  </si>
  <si>
    <t>Drogueria Americana, S.A.</t>
  </si>
  <si>
    <t>Compra de 75 Tusilexil jarabe 120 ml. Para abastecimiento de farmacia de Clinica Medica.</t>
  </si>
  <si>
    <t xml:space="preserve">Por compra de 400 Neuro Instaflam tabletas, para abastecimiento de farmacia de Clínica Médica. </t>
  </si>
  <si>
    <t>Adquisicion de 1 licencia de software autocad ultima version y 1 licencia software modlado 3d-sketchUP. Para uso del Depto. de Mantenimiento, con la finalidad de desarrollar sus fcunciones en cuanto a diseños y planos requeridos.</t>
  </si>
  <si>
    <t xml:space="preserve">por compra de 300 desketeprofeno 25mg tableta, para uso de farmacia de enfermería de la Gerencia de Seguros y Fianzas de El Crédito Hipotecario Nacional de Guatemala. </t>
  </si>
  <si>
    <t>Por renta de instalaciones para llevar a cabo el taller "Outdoor training-integración de Equipo de Trabajo". Dirigido a la Gerencia de Cartera, el 12 de noviembre de 2022.</t>
  </si>
  <si>
    <t>ECOPARK / MANUEL ENRIQUE VASQUEZ ROUANET</t>
  </si>
  <si>
    <t>Compra de alimentos para 105 participantes en el taller "Outdoor Training Integración de Equipos de Trabajo". Actividad dirigida ala Gerencia de Cartera el 12 de noviembre de 2022.</t>
  </si>
  <si>
    <t>La Cocina de Ale / Irias Pilas Bachez Rivas</t>
  </si>
  <si>
    <t>Suministro e instalación de 3 ventanas. Incluye vidrio fijo de 5 mm + estructura de PVC color roble. Medidas: 2.00 * 0.55 metros + diseño de sanblast. Se utilizará para remodelación de oficinas de segundo nivel del Edificio Central.</t>
  </si>
  <si>
    <t>Havimalc / Marvin Amilcar Lopez Ruiz</t>
  </si>
  <si>
    <t>Compra de 1 cajuela para la motocicleta de los ajustadores, placa M-739HXK, al servicio de Gerencias de Seguros y Fianzas.</t>
  </si>
  <si>
    <t>Agencia y Fabrica Honda, S.A.</t>
  </si>
  <si>
    <t>Compra de 300 Loradex comprimidos. Para abastecimiento de farmacia de Clínica Médica.</t>
  </si>
  <si>
    <t>Compra de 75 Dolo-Neurobion DC jeringa x 1. Para abastecimiento de farmacia de Clínica Médica.</t>
  </si>
  <si>
    <t xml:space="preserve">Adquisición de carpetas color azul tamaño oficio y tamaño carta para El Crédito Hipotecario Nacional de Guatemala </t>
  </si>
  <si>
    <t xml:space="preserve">Ediciones don Quijote, Sociedad Anónima </t>
  </si>
  <si>
    <t>Contratación de servicio de show (1 hora de servicio) el jueves 8 de diciembre de 2022. Por presentación de resultados en reunión gerencial.</t>
  </si>
  <si>
    <t>Puro Show / Analilian Varelis Miranda Moscoso</t>
  </si>
  <si>
    <t>Rebarnizado de mueble escritorio. Derivado a que se encuentra deteriorado el escritorio utilizado por el presidente de la Institucion.</t>
  </si>
  <si>
    <t>President's / Administradora de Bienes y Servicios el Paseo, S.A.</t>
  </si>
  <si>
    <t>Compra de 100 fluctual 200 mg x 4 caps. Para abastecimiento de farmacia de Clínica Médica.</t>
  </si>
  <si>
    <t>Compra de 9,000 sobres continuos para tarjeta de crédito separadas en cajas de 3,000 unidades. Producto para despacho a la Gerencia de Tarjeta de Crédito.</t>
  </si>
  <si>
    <t>Compra de 200 libros de actas con líneas empastados y foliados de 100 hojas y 500 archivadores tamaño oficio armados. Producto para despacho a la red de Agencias Locales y Departamentales, Oficinas Centrales y Gerencia de Seguros y Fianzas.</t>
  </si>
  <si>
    <t>Mijoy Inversiones, S.A.</t>
  </si>
  <si>
    <t>Suministro e instalación de 4 puertas de vidrio + estructura de PVC color roble. Medidas: 2.10 x 0.90 metros + panerl de vidrio fijo de 0.45 x 0.90 metros. Para remodelación de oficinas del segundo nivel del Edificio Central.</t>
  </si>
  <si>
    <t>Suministro e instalación de 22 metros de canal metálico de 50 centrímetros de ancho metálico e instalación de 3 bajadas de agua. Para sella filtraciones en bajadas de agua de bodega San José Villa Nueva, utilizada por la Gerencia de Fideicomisos.</t>
  </si>
  <si>
    <t xml:space="preserve">Reparación de 2 equipos de aire acondicionado tipo split de 60,000 BTU, ubicados en el área de receptores de Agencia Escuintla. </t>
  </si>
  <si>
    <t>Suministro e instalación de tubería EMT de 50 metros de 1" sello UL. Pintada en color blanco. Suministro e instalacion de 8 tomacorrientes 120 V e instalacion de 6 lámparas. Para remodelación de oficinas en segundo nivel del Edificio Central</t>
  </si>
  <si>
    <t>Suministro e instalación de tabiques de playwood de 34.81 m2 + enchape imitación madera. Incluye refurezos en vanos de puertas y ventanas. Altura de muros 2.55 metros. Se utilizará para remodelación de oficinas del segundo nivel del Edificio Central.</t>
  </si>
  <si>
    <t>Compra de 5 escritorios secretariales tradicionales, estructura de metal color negro, con 3 gavetas, sistema general de llave, top de melamina de 5/8" de groso color cherry, medidas de 1.20 mts de ancho x 0.60 mts de fondo x 0.76 mts de alto. Para atender requerimientos de diferentes dependencias.</t>
  </si>
  <si>
    <t>Compra de 1 deshumificador electrico. Para reducrie la humedad del aire y para tener un ambiente mas confortable y saludable en la Unidad de Correspóndencia.</t>
  </si>
  <si>
    <t>Aceros Industriales</t>
  </si>
  <si>
    <t>Por desintalaciones de 3 baños, limpieza de 4 drenajes, destape de baño, incluye desmontaje de inodoro, suministro e instalación de baño con accesorios, por reparacion de baños en 4to. Y 5to. Nivel del Edificio Quinta Avenida.</t>
  </si>
  <si>
    <t>Locución de 30 segundos grabada en estudio. Audio para spot de TV y radio en la campaña Tarjeta de Crédito "Me lo merezco"</t>
  </si>
  <si>
    <t>Juan Ramon Valdez Contreras</t>
  </si>
  <si>
    <t xml:space="preserve">Por compra de 1,000 consultas electronicas pre-pagadas en el Registro General de la Propiedad. Para uso interno de la Gerencia de Banca Bines Raíces. </t>
  </si>
  <si>
    <t>Compra de UPS de 3,000 voltios/amperios (3kva). Para el sistema de energía regulada de Agencia Torre Azul, en sustitución del UPS averiado.</t>
  </si>
  <si>
    <t>Power Quality Systems, S.A.</t>
  </si>
  <si>
    <t>Compra de 6 baterias de 12 voltios 15o amperios. Para la instalación de un sistema inversos de energia de respaldo para Agencia SAT Aduana El Carmen.</t>
  </si>
  <si>
    <t>Compra de 1,000 bolsas de detergente en polvo de 1 kilo (no pesado) marca reconocida. Producto para despacho a la red de Agencias Locales y Departamentales, Oficinas Centrales y Departamentos Adscritos.</t>
  </si>
  <si>
    <t>Compra de 100 cremas liquidas, limpiadora para lavamanos de 946 ,ml. Producto para despacho a la red de Agencias Locales y Departamentales, Oficinas Centrales y Departamentos Adscritos.</t>
  </si>
  <si>
    <t>Novex</t>
  </si>
  <si>
    <t xml:space="preserve">Evento por capacitación a 26 colaboradores de la Red de agencias que incluya desayuno, almuerzo y cena. Formación de asesores de negocio de la región 5 de la Gerencia de Agencias y persobnal de la Gerencia de Banca de Desarrollo, para dar a conocer el tema de microcréditos de la Institución. Actividad a realizarse el viernes 18 de noviembre 2022. </t>
  </si>
  <si>
    <t>COMPAÑÍA DC, S.A.</t>
  </si>
  <si>
    <t xml:space="preserve">Por la renta de instalaciones y compra de alimentación para llevar a cabo la capacitación de cierre para el programa de servicio al cliente CHNMAS-2022. Dirigido a inspiradores de servicio del Edificio Central, Adscritos, Agencias Locales y Departamentales el 25 de noviembre de 2022. </t>
  </si>
  <si>
    <t>AIRES DE CHAMELCO, S.A.</t>
  </si>
  <si>
    <t>Compra de: 1,000 marcadores fluorescentes en color amarillo en cajas de 12 unidades (no pequeños)
1,000 rollos de tape trasparente de ½ pulgadas de ancho por 27 yardas de largo.
200 tijeras de mano, mango plástico de 8” de largo.
150 marcadores recargables para pizarrón colores azul, rojo y negro (no pequeños)
75 tintas de 30 ml, para marcadores de pizarrón color azul, rojo y negro.
500 barras de goma blanca de 40 gramos.
200 engrapadoras color negro tira completa #444, yunque giratorio. Producto para despacho a la red de Agencias Locales y Departamentales, Oficinas Centrales y Departamentos Adscritos.</t>
  </si>
  <si>
    <t>Compra de 500 paquetes de post-it tipo bandera, de 5 colores, 30 unidades por color.  Producto para despacho a la red de Agencias Locales y Departamentales, Oficinas Centrales y Departamentos Adscritos.</t>
  </si>
  <si>
    <t>Compra de 100 cajas de sobres membretados tamaño oficio sin ventana de 100 unidades por caja. Producto para despacho a la red de Agencias Locales y Departamentales, Oficinas Centrales y Gerencia de Seguros y Fianzas.</t>
  </si>
  <si>
    <t>Por conducción y animación en reunión de trabajo de Banco CHN. Dirigod a Gerentres del Credito Hipotecario Nacional de Guatemala, el jueves 8 de diciembre de 2022, en horario de 2 pm a 8 pm.</t>
  </si>
  <si>
    <t>Sara Juanita Veralucia Guerrero  Echeverria</t>
  </si>
  <si>
    <t>Por reunion de trabajo con grupo Gerencial. Dirigido a Gerentes de  El Credito Hipotecario Nacional de Guatemala, el jueves 8 de diciembre de 2022.</t>
  </si>
  <si>
    <t>Grupo HR, S.A.</t>
  </si>
  <si>
    <t xml:space="preserve">Por compra de pizarra de vidrio templado claro con soportes métalicos. Medidas 2m x 1.20, de 8mm, instalado en pared de concreto, 2 pizarras de vidrio templado claro con soportes métalicos, medidas 2m x 1.20m, de 8mm, con refuerzo para pared de tabla yeso, pizarra de vidrio templado claro con soportes métalicos, medidas 1.45m x 1.5m, de 8mm, con refuerzo para pared de tablayeso. Para ser utilizadas en nueva sala de reuniones de Gerenica, Oficina de Gerencia, Oficina de Control de Negocio y en sala de reuniones de Coordinación Comercial. </t>
  </si>
  <si>
    <t>MODULE, S.A.</t>
  </si>
  <si>
    <t>Por servicio mayor de 1,200 horas para 2 montacargas marca Caterpillar y Toyota.</t>
  </si>
  <si>
    <t>PLANDESPRO, S.A.</t>
  </si>
  <si>
    <t xml:space="preserve">Capacitación "Gobierno Corporativo y Gestión Integral de Riesgos". La capacitación será dirigida a Junta Directiva. </t>
  </si>
  <si>
    <t>630902k</t>
  </si>
  <si>
    <t>Compra de 20 vales de supermercados de Q200.00 c/u. Como reconocimiento a la gestión comercial de otubre 2022 en colocación de crédito de consumo. Siendo parte de la estrategia Gerencial para los meses de octubre y noviembre 2022, organizado por la Gerencia de Agencias.</t>
  </si>
  <si>
    <t xml:space="preserve">Por mantenimiento y reparación de manto asfáltico en terraza del Edificio Central. Por deterioro del manto instalado del Edificio Central. </t>
  </si>
  <si>
    <t>REMODELACIONES, CONSTRUCCIÓN Y MANTENIMIENTO, SOCIEDAD ANÓNIMA</t>
  </si>
  <si>
    <t xml:space="preserve">Por compra de 10 paneles de alarma y 10 teclados alfanumericos. Para realizar cambio de paneles de alarma de modelos antiguos, los cuales no son compatibles con los sistemas nuevos de recepción de señales de alarma adquiridos por la Insitución. </t>
  </si>
  <si>
    <t>protección electronica, s.a.</t>
  </si>
  <si>
    <t xml:space="preserve">Por suministro de materiales y mano de obra de 6.6 metros, para modificación de cielo existente (Remate final con la fachada de Agencia), dsmontaje de cerramiento provisional, incluye extracción. Se utilizará para la Remodelación Agencia Aduana Aeropuerto. </t>
  </si>
  <si>
    <t xml:space="preserve">Por compra de juego de copas 1/4" - 1/2" MM/SAE 150 piezas. Para utilizarse en trabajos realizados por el personal de la unidad de servicios y limpieza. </t>
  </si>
  <si>
    <t>Boleto aéreo ida y vuelta a Miami, Florida del 21 al 25 de noviembre de 2022. Para Gustavo Mancur, presidente de Banco CHN, por participación en el programra Board of Directors, organizado por INCAE Business School.</t>
  </si>
  <si>
    <t xml:space="preserve">Participacion nivel oro en el evento 8va. Feria Financiera en Familia 2022, los dias sábado 3 y domingo 4 de diciembre 2022, la cual incluye: un área de 15.6x4.5 metros, primeras posiciones área oro. Reconocimiento especial como patrocinador nivel oro entoda la campaña de mercadeo, mailings a los miembros de ABG como del sector empresarial, redes sociales y media partners, a partir de la fecha de confirmación y presencia de marca en el escenario. Para promoción y publicidad de productos y servicios de Banco CHN. </t>
  </si>
  <si>
    <t xml:space="preserve">Por amenidad fotografía 360°, para Banco CHN, en evento 8va. Feria Financiera en Familia 2022, los días sábado 3 y domingo 4 de diciembre 2022, el cual consta del juego todo incluido, así como inclusión de botarga respectiva de sus productos y servicios para niños en desfile navideño del Irtra Petapa, según los horarios que determine el Irtra Petapa. Para promoción y publicidad de productos y servicios de Banco CHN. </t>
  </si>
  <si>
    <t>Por reemplaza de cableado eléctrico del equipo de aire acondicionada de 36,000 BTU en el área de servicio al cliente, incluye cable TSJ 3*10 e instalación de tubo PVC. Y reemplazo de cableado eléctrico del equiupo de aire condicionado de 60,000 BTU en el área de caja, incluye TSJ 3*10. Reparación de cableado eléctrico de aire acondicionado en el área de servicio al cliente de agencia Retalhuleu</t>
  </si>
  <si>
    <t>Reparación de audio de islas 1 y 2 autobanco de Agencia Mazatenago.</t>
  </si>
  <si>
    <t>Remozamiento y reparación de estructura de pérgola. Lo anterior se utilizará en el quinto niuvel de Oficinas Centrales, área de pérgolas del jadín.</t>
  </si>
  <si>
    <t>Suministro de mueble metálico tipo estantería para equipo de inversor y baterías elaborado con angular de 1 1/2 X 3/16 y lamina de 1/16. Dimensiones de 70 x 65 x 1.00 de altura, fondeada de color gris anticorrosivo y pintura negra anticorrosiva. Lo anterior se utilizará para la instalación de un sistema inversor de energia (8 baterias) de soporte para el call center en el quinto nivel del Edifico de 5ta. Avenida.</t>
  </si>
  <si>
    <t xml:space="preserve">Alquiler de stand que incluye: tótem publicitario de 3 metros de alto y 1.9 metros de frente, laterales de 40 cms ancho cada lado, un back panel, en color azul, un TV de 50", 4 rótulos publicitaios con luz de rebote, logo en caja de luz de 1.70mts, de largo, 2 sillas y una mesa coctelera, 2 estanterías de madera con plantas decorativas artificiales, alquiler de planta eléctrica, un counter blanco con logo encajuelado de 60 cms de largo montaje y desmontaje. Por evento a realizarse en "Champerico Fest" del 25 ak 26 de octubre, para promoción y publicidad. </t>
  </si>
  <si>
    <t>Alquiler de espacio por reunión para presentación de resultados en reunión de Gerentes de Banco CHN el 08/12/2022.</t>
  </si>
  <si>
    <t>Eventos Shangri-la, S.A.</t>
  </si>
  <si>
    <t>Compra de 2 ventiladores de pared de 18 pulgadas. Para ventilar y reducir la humedad del aire y tener un ambiente saludable en la Unidad de Correspondencia, derivado a que el ventilador de techo ya no funciona.</t>
  </si>
  <si>
    <t>Compra de 1,000 cajas de fastener metálico de 8cm, de 50 unidades por caja. Producto para despacho a la red de Agencias Locales y Departamentales, Oficinas Centrales y Departamentos Adscritos.</t>
  </si>
  <si>
    <t>Compra de 500 toallas de microfibra en color azul medida 16 X 15". Producto para despacho a la red de Agencias Locales y Departamentales, Oficinas Centrales y Departamentos Adscritos.</t>
  </si>
  <si>
    <t>Adservis</t>
  </si>
  <si>
    <t>Compra de 1,100 refacciones que incluyan pan con pierna, cocoia en polvo, cupcake o magdalena. Para dar inicio a la temporada navideña en Banco CHN.</t>
  </si>
  <si>
    <t>Banquete y Eventos De Maria</t>
  </si>
  <si>
    <t>Fabricación e instalación de contramarco para puerta. Material MDF laqueado color azul. Medidas: 1.00 metro X 2.40 metros de alto. Para remodelación de Agencia Aduana La Aurora.</t>
  </si>
  <si>
    <t>Rebarnizado de zócalo existente, con acabado de sellador y barniz marino de 9.75 ml y fabricación e instalación de zócalo, fabricado con madera d conacaste con diseño similar al existente, acabado con barniz marino de 20.85 ml. Para remodelación de oficinas del segundo nivel del Edificio Central.</t>
  </si>
  <si>
    <t>Suministro e instalación de cortinas verticales tipo persiana de PVC, 1 unidad de cada medida: 3.82 metros de ancho X 2.72 metros de alto, 2.66 metros de ancho X 2.72 metros de alto, 5.12 metros de ancho X 2.72 metros de alto y 3.90 metros de ancho X 2.72 metros de alto. Para remodelación de oficinas del segundo nivel del Edificio Central.</t>
  </si>
  <si>
    <t>Fabrica de Persianas y Complementos, S.A.</t>
  </si>
  <si>
    <t>Servicio de video both 360 por 4 horas pesonalizado. Para actividad por inicio de la temporada navideña en Banco CHN, el 01/12/2022</t>
  </si>
  <si>
    <t>360 Events GT</t>
  </si>
  <si>
    <t>Fabricación e instalación de 1 portón abatible de 2 hojas que incluye una puerta peatonal de 4.70 metros frente X 3 metros de alto. Por remodelación de portón de Almacenes de Deposito de la entrada peatonal y vehicular debido a multiples daños que presenta.</t>
  </si>
  <si>
    <t xml:space="preserve">Multitalleres </t>
  </si>
  <si>
    <t>Capacitación presencial "Conocimiento y aplicación de la Ley de Extinción de Dominio enfocado en la concesión de créditos hipotecarios e importancia de Junta Directia en la implementación y desarrollo de nuevas tecnologías y Ley FATCA. Capacitación dirigida a Junta Directiva.</t>
  </si>
  <si>
    <t>Prevención 360 Grados, S.A.</t>
  </si>
  <si>
    <t>Fabricación e instalación de mueble de madera de pino tratado de 0.60 metro de ancho X 0.80 metros de alto X 0.45 metros de fondo. Para sanitario de Vicepresidencia del Edificio Central.</t>
  </si>
  <si>
    <t>Compra de 200 botes de Ajax de 600 gramos y 300 galones de cloro, vencimiento del producto año 2025. Producto para despacho a la red de Agencias Locales y Departamentales, Oficinas Centrales y Departamentos Adscritos.</t>
  </si>
  <si>
    <t>Compra de 200 atomizadores plásticos para un litro. Producto para despacho a la red de Agencias Locales y Departamentales, Oficinas Centrales y Departamentos Adscritos.</t>
  </si>
  <si>
    <t>Compra de 500 bolsas de hule 1/4 de libra, tamaño 3 1/2" X 1/8" X 1/32". Producto para despacho a la red de Agencias Locales y Departamentales, Oficinas Centrales y Departamentos Adscritos.</t>
  </si>
  <si>
    <t>Compra de 1,000 lapices 2H triangular, con borrador, No. 2 mediano 482, en cajas de 12 unidades. Producto para despacho a la red de Agencias Locales y Departamentales, Oficinas Centrales y Departamentos Adscritos.</t>
  </si>
  <si>
    <t>Compra de 500 tarimas de madera, de alta resitencia sin empalme, de meida 1 X 1.20 metros, estilo polin. Para la recepción de algodón.</t>
  </si>
  <si>
    <t>Cambio de aceite para máquina de tracci´n para 4 ascensores. Para mantenimiento de ascensores marca Mitsubishi de 7 paradas del Edificio Central.</t>
  </si>
  <si>
    <t>Suministro y aplicación de pintura en 875 M2 de paredes exteriores. Por deteriodo de fachada del Edificio Quinta Avenida.</t>
  </si>
  <si>
    <t>Kolor</t>
  </si>
  <si>
    <t>Compra de 244 pelotas antiestres color azul, con impresión de logo CHN, 106 pelotas antiestres color blanco, con impresión de logo CHN y 350 pelitas antiestres diseño pelota futbol, impresion de logo CHN. Para publicidad en Feria Financiera en Familia 2022, los días 3 y 4 de diciembre, en IRTRA Petapa.</t>
  </si>
  <si>
    <t xml:space="preserve">REGALOS Y PROMOCIONES, S.A. </t>
  </si>
  <si>
    <t>Compra de 17 cobertores tamaño imperial con funda para almohada y cubre camas. Para uso de los vigilantes, quienes realizan servicio de vigilancia durante las noches, debido a que los actuales ya están deteriorados.</t>
  </si>
  <si>
    <t>Compra de 1 barreno con percusión 18V 1/2" inalámbrico con cargador. Para trabajos que realiza el personal de la Unidad de Servicios y Limpieza.</t>
  </si>
  <si>
    <t xml:space="preserve">Por compra de 33 cubetas de pintura 03000-000-05. Para aplicación de pintura en agencias. </t>
  </si>
  <si>
    <t xml:space="preserve">Por compra de 20 escritorios de estructura metálica color negro, robot de 2 gavetas y 1 gaveta central, top de malamina y 3 escritorios en L, estructura de metal color negro, archivo de pedestal de 3 gavetas con sistema general de llave, top de melamina de 5/8", medidas de 1.50 x 1.50mts, 0.60mts de fondo y 0.76mts de alto. Para atender requerimientos de diferentes dependencias. </t>
  </si>
  <si>
    <t>Compra de 20,000 sobres tamaño carta manila con impresión en paquetes de 100 unidades. Producto para despacho a la red de Agencias Locales y Departamentales, Oficinas Centrales y Departamentos Adscritos.</t>
  </si>
  <si>
    <t>Compra de 200,000 precintos para denominación Q10,000.00 separados en fajos de 100 unidades.Producto para despacho a la red de Agencias Locales y Departamentales, Oficinas Centrales y Departamentos Adscritos.</t>
  </si>
  <si>
    <t>Compra de 14 licencias de extensión telefónia virtual para Windows PC con opción de grabación de llamadas, por el periodo del 1 de diciembre de 2022 al 30 de noviembre de 2023. Para habilitar extensiones telefonicas virtuales para la gerencia de Tarjeta de Crédito y Debíto, Gerencia de Agencias y Gerencia de Admnistración de Riesgos.</t>
  </si>
  <si>
    <t>Distrobuidora de Excelencia, S.A.</t>
  </si>
  <si>
    <t>Compra de 4 colchones tamaño imperial. Para uso de los vigilantes, quienes realizan servicios de vigilancia durantas las noches, debido a que los actuales ya están deteriorados.</t>
  </si>
  <si>
    <t>El Ofertero, S.A.</t>
  </si>
  <si>
    <t>Compra de 50 Cristaltears frasco 10 ml. Para uso de farmacia de de la Clínica Médica.</t>
  </si>
  <si>
    <t>Capacitación "Administración y Gestión de Seguros y Fianzas". Dirigida a la Junta Directiva.</t>
  </si>
  <si>
    <t>Evento por capacitación a 18 colaboradores de la Red de Agencias que incluya desayuno, almuerzo y coffe break. Formación de asesores de negocio de las región 6 de la Gerencia de Agencias y personal de la Gerencia de Banca de desarrollo, para dar a conocer el tema de Microcréditos de la Institución. Actividad a realiazarse el viernes 2 de diciembre de 2022.</t>
  </si>
  <si>
    <t xml:space="preserve">HOTEL MI PARAISO RIO DULCE HOTEL &amp; RESORT </t>
  </si>
  <si>
    <t>Compra de 1 silla de ruedas plegable, capacidad de peso de 250 a 300 libras. Para el traslado de pacientes.</t>
  </si>
  <si>
    <t>Asemed</t>
  </si>
  <si>
    <t>Compra de 75 Viscoteina compuesta jarabe. Para farmacia de enfermeria de la Gerencia de Seguros y Fianzas.</t>
  </si>
  <si>
    <t>Compra de 30 gafetes color rojo con las palabras “Nivel 1” y numeración del 01 al 30
•         30 gafetes color verde con las palabras “Nivel 2” y numeración del 01 al 30 
•         30 gafetes color azul con las palabras “Nivel 3” y numeración del 01 al 30
•         30 gafetes color anaranjado con las palabras “Nivel 4” y numeración del 01 al 30
•         30 gafetes color blanco con las palabras “Nivel 5” y numeración del 01 al 30 
•         30 gafetes color amarillo con las palabras “Nivel 6” y numeración del 01 al 30
•         30 gafetes color azul marino con las palabras “Acceso libre” y numeración del 01 al 30
•         210 plásticos transparentes portagafetes 
•         210 cintas para gafetes color azul marino, con impresión en color blanco en una cara de la cinta, las palabras “Banco CHN ”. Para identificar a los clientes que visitan los diferentes niveles del Edificio Central, ya que los actuales están deteriorados.</t>
  </si>
  <si>
    <t>Infinity Digital Printing, S.A.</t>
  </si>
  <si>
    <t>Por servicio de alimentación para 30 personas, que incluya: cristalería, mobiliario, mantelería y servicio de catering. Por evento de cierre de resultados de la Gerencia de Banca Bienes Raíces, a realizarse el 10/12/2022. Solicitado la Gerencia Banca Bienes Raíces, según solicitud de compra o contratación No. 928-2022.</t>
  </si>
  <si>
    <t xml:space="preserve">Por compra de 35 disco duro de estado solido SSd de capacidad 240 GB de tamaño 2.5" y 18 disco duro de estado solido SSD de capacidad 480 GB de tamaño 2.5". Para remediar las incidencias que se presenten de seguridad en sistemas operativos Windows 7, ralizando update a Windows 10 o Windows 11, conforme a las características que soporten los equipos. Se solicitan dos capacidades de discos diferentes para asignar conforme al perfil del usuario final en los equipos de cómputo. </t>
  </si>
  <si>
    <t>compurepuestos gt</t>
  </si>
  <si>
    <t xml:space="preserve">Por suministro e instalación de equipo de aire acondicionado tipo mini split de 24,000 BTU. Instalación de aire acondicionado para Centro de Negocios Galerias del Sur. </t>
  </si>
  <si>
    <t xml:space="preserve">Suministro e instalación de gabinete aéreo, desmontaje de equipo de audio existente y colocación del mismo en el gabinete. Para colocación de sistema de audio de la Gerencia de Negocios. </t>
  </si>
  <si>
    <t>SERCOMP</t>
  </si>
  <si>
    <t xml:space="preserve">Por limpieza de vidrios exteriores, marcos y cenefas de ventanas en fachada oeste. Por eliminación de polvo en vidrios de ventanales del Edificio Quinta Avenida. </t>
  </si>
  <si>
    <t xml:space="preserve">KOLOR </t>
  </si>
  <si>
    <t xml:space="preserve">Contratación de show musical con variedad de géneros, 4 integrantes, 2 set de 45 minutos c/u. 1 hora y 30 minutos total de servicio. Audio de 5 horas total del evento, audio profesional con alcance de 150 personas, consola digital, microfonía para la agrupación, tarima 5x3 y 60cm de altura, estructura de aluminio con iluminación, pista de baile negra de 5x4, DJ y animador alternando con la agrupación incluye transporte y personal de soporte. Por servicio de audio para reunión de Grupo Gerencial por presentación de resultados 2022. </t>
  </si>
  <si>
    <t xml:space="preserve">EVENT XANDER </t>
  </si>
  <si>
    <t>Reperación del sistema eléctrico del equipo de aire acondicionado tipo split ducto 60,000 BTU. Reperación de cableado eléctrico de aire acondicionado de Agencia Tiquisate.</t>
  </si>
  <si>
    <t>Compra de 2 canecas de tricloro granulado, producto para limpieza de la fuente del Edificio Central.</t>
  </si>
  <si>
    <t xml:space="preserve">Por servicio de transporte de Malacatan a oficinas centrales. Se utilizará para retirar mueble y equipo de aire acondicionado nuevo del local que ocupará Agencia Malacatan y así evitar su deterioro por humedad. </t>
  </si>
  <si>
    <t xml:space="preserve">TACTICAL PROMOTIONS &amp; STREPITUS </t>
  </si>
  <si>
    <t xml:space="preserve">Por 8 guías de puerta de cabina para ascensores 1 y 2 (cada cabina consta de 4 guías) y 8 guías de puerta de cabina para ascensores A y B (cada cabina consta de 4 guías). Mantenimiento de ascensores marca Mitsubishi de 7 paradas de Edifico Central. </t>
  </si>
  <si>
    <t>Compra de 500 blocks de tickets de parqueo de 100 unidades por blick, forma MA-19 y 200 paquetes de folder tamamño carta membretados de 100 unidades por paquete. Producto para despacho a la red de Agencias Locales y Departamentales, Oficinas Centrales y Departamentos Adscritos.</t>
  </si>
  <si>
    <t xml:space="preserve">Por compra de 300 histafax D grageas, para uso de farmacia de enfermería de la Gerencia de Seguros y Fianzas. </t>
  </si>
  <si>
    <t>CHEMILCO INTERNACIONAL, S.A.</t>
  </si>
  <si>
    <t>Servicio de reclutamiento y selección dee perosnal para la plaza de Analista Desarrollador de Aplicaciones AS400. Para evaluar a los candiatos que esten aplicando a la plaza.</t>
  </si>
  <si>
    <t>Business Management Center, S.A.</t>
  </si>
  <si>
    <t xml:space="preserve">Por compra de Drum para tonner para colores negro, cyan, amarillo y compra de 3 toner cyan, 3 toner magenta, 3 toner amarillo y 4 toner negro. Para impresora Okidata ES8473MFP. Para impresora a cargo del Depto. de Mercadeo. </t>
  </si>
  <si>
    <t xml:space="preserve">Por compra de 3 pallet jack de 27x48 pulgadas para uso en el area de bodegas de Almacenes de Depósito. </t>
  </si>
  <si>
    <t>CORPORACIÓN GENERAL DE TRACTORES, S.A.</t>
  </si>
  <si>
    <t>Por compra de 200 Migradorixina comprimidos, para en farmacia de enfermería.</t>
  </si>
  <si>
    <t xml:space="preserve">Por 2 suministros e instalaciones de extractor de 150 CFM con tubería PVC de 3". Para ventilación de servicios sanitarios de Contact Center Edificio Quinta Avenida. </t>
  </si>
  <si>
    <t xml:space="preserve">Por compra de 375 agua gaseosa en lata, 360 agua gaseosa en botella, 150 agua purta en botella, 100 agua saborizada en borella, 100 aloe vera en botella, 155 té frio en botella, 102 jugo de naranja en botella, 50 gatorade en botella y 50 jugo de fruta en botella. </t>
  </si>
  <si>
    <t>ABARROTERIA LA FUENTE</t>
  </si>
  <si>
    <t xml:space="preserve">Por show de grupo en vivo para amenizar la premiación del evento "TODOS A BORDO" incluye 5 horas de aduración, dj profesional, el día 11 de diciembre de 2022 de 16:00 a 21:00. </t>
  </si>
  <si>
    <t xml:space="preserve">GRUPO DETALLE / MYNOR HERRERA </t>
  </si>
  <si>
    <t>Por compra de 200 cenas para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t>
  </si>
  <si>
    <t>FRESH &amp; LOCAL CATERING, S.A.</t>
  </si>
  <si>
    <t>Por set de fotografía con back panel desplegable de medida 2.30 x 2.30 metros y alfombra roja con 5 metros  largo y 3.60 metros ancho.  Como parte de evento de premiación del plan de reconocimiento, por la gestión comercial, operativa y de servicio realizada en el primer ciclo del programa "TODOS A BORDO" (Programa de Gestión Integral - PGI -) Actividad a realizarse el domingo 11 de diciembre 2022.</t>
  </si>
  <si>
    <t xml:space="preserve">Por decoración con globos para evento de reconocimiento a colaboradores de la Red de Agencias, que incluya 25 centros de mesa, 1 cascada de globos para pared de 5mts x 2mts, 1 cascada de globos de 9mts x 3mts, 4 torres de globos y 52 arreglos de globos. Como parte de evento de premiación del plan de reconocimiento, por la gestión comercial, operativa y de servicio realizada en el primer ciclo del programa "TODOS A BORDO" (Programa de Gestión Integral - PGI -) Actividad a realizarse el domingo 11 de diciembre 2022. </t>
  </si>
  <si>
    <t>GRUPO DETOCHO GT, S.A.</t>
  </si>
  <si>
    <t xml:space="preserve">Por compra de standee de estructura de hierro y PVC con vinil adhesivo.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</si>
  <si>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espacio para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</si>
  <si>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mobiliario (26 mesas, 200 sillas) y mantelería para 200 personas por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</si>
  <si>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compra de 800 bebidas para la actividad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</si>
  <si>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abarroteria san antonio</t>
  </si>
  <si>
    <t xml:space="preserve">Por compra de 3 trofeos en vidrio tamaño 20.5cm x 22cm de alto, grabado en sandblas, base de vidrio de 10mm de 7 pulgadas x 2.5.  Como parte de evento de premiación del plan de reconocimiento, por la gestión comercial, operativa y de servicio realizada en el primer ciclo del programa "TODOS A BORDO" (Programa de Gestión Integral - PGI -) Actividad a realizarse el domingo 11 de diciembre 2022.  </t>
  </si>
  <si>
    <t>MUNDITROFEOS, S.A.</t>
  </si>
  <si>
    <t xml:space="preserve">Por compra de: 6 controles de acceso por huella, tarjeta y código, silkidnegro, 6 transformador 12V / 3A pyxis (PX-12V3A), 6 protectores de red, 6 cajas para resguardo de equipo de conexión, patch cord de 7 pies, 6 tomacorrientes de sobreponer polarizados, 15 metros de cable #14, 20 metros de cable paralelo #16, kit de chapa electromagnética de 600 libras con accesorio de anclaje, boton de salida electronico no touch con luz, instalación y programación del equipo. Los dispositivos actuales tienen más de 6 años de funcionamiento, por lo que ya se encuentran en obsolescencia los dispositivos, aplicación bioadmin, Sistema Operativo Windows 7 y Base de Datos Microsoft Access 2010, por lo que es necesario el reemplazo en las ubicaciones siguientes: Edificio Central: Unidades de UPS, supresión de incendios, centros de datos principal, bodega soporte técnico, cintoteca, Edificio zona 9: plaza corporativa centro de datos alterno. </t>
  </si>
  <si>
    <t xml:space="preserve">Presentes para premiación a Asesores, por alcance de resultados durante el año 2022, de la Gerencia de Banca Bienes Raíces. </t>
  </si>
  <si>
    <t>Por premiación del evento "TODOS A BORDO" el día 11 de diciembre, duración 5 horas de servicip, 2 pantallas led 3x2 metros (laterales), 1 pantalla LED central 5x3, tarima de 10x4 metros, sistema de audio aérea, 2 subflexis, capacidad para un máximo de 200 personas, 8 cabezas mobiles, 8 por 64 led, estructura de aluminio con diseño especial para su montaje iluminado, 6 micrófonos inalámbricos e intrace para grabación de audio. Por premiación del evento "TODOS A BORDO" el día 11 de diciembre de 2022, en horario de 16:00 a 21:00.</t>
  </si>
  <si>
    <t>Decoración de carroza para el vehiculo P-262GRZ, para el evento "IV Desfile de Carrozas de Marcas comerciales", el dia 20 de diciembre de 2022 en Tiquisate, Escuintla.</t>
  </si>
  <si>
    <t>Internet y Variedades Emanuel</t>
  </si>
  <si>
    <t xml:space="preserve">Indentificación y fusionado de hilos de fibra óptica redundantes para gabinetes existentes en edificio central. Habilitar conexiones redundantes para que los gabinetes de telecomunicaciones instalados en cada nivel del Edificio Central continúen interconectados al centro de datos principal ante una falla de sus enlaces principales de fibra óptica. </t>
  </si>
  <si>
    <t xml:space="preserve">Por trabajos de limpieza a predio consiste en: corte de monte y hiedra de predio, incluye la recolección de basura acumulada, corte y limpieza entre vehiculos, corte de matas de banano en orilla de predio y bodegas, aplicación de veneno herbicida para matar hierba nueva en toda el area de parqueo de predio, recolección de basura plastica y aplicación en todo el predio area de parqueo, limpieza, corte de monte, recolección de basura y aplicacion de herbicida en ingreso a predio, porton principal de bodegas, la basura asi como el residuo del corte de monte debera ser trasladado a basurero municipal autorizado, se debe considerar por parte de la empresa el pago de ingreso a basurero si fuese necesario. Lo anterior se utilizará para las bodegas de San Jose Villa Nueva. </t>
  </si>
  <si>
    <t xml:space="preserve">Por fabricación e instalación de 2.63 m2 de estructura de madera para soporte de forro con duelas, fabricación e instalación de 4.50 m2 de forro con duelas y acabado en sellador más laca de nitro celulosa y fabricación e instalación de 7.56 metros lineales de zócalo de madera. Modificación por remozamiento de sala de reuniones de la Gerencia de Negocios. </t>
  </si>
  <si>
    <t>PROYECCION ARQUITECTONICA</t>
  </si>
  <si>
    <t>573133K</t>
  </si>
  <si>
    <t>Por restauración de acabado en celosia y cenefa perimetral. Lo anterior se utilizará en el Sexto nivel de oficionas centrales.</t>
  </si>
  <si>
    <t xml:space="preserve">Por compra de stock de 300 afiches full color, tamaño tabloide, papel husky. Para promoción y publicidad, se enviará artes al ser adjudicado. </t>
  </si>
  <si>
    <t>Vinil adhesivo full color con laminado brillante de 71.90 X 2.40 metros. Instalación incluida en estructura ya existente. Cerramiento en proyecto Marabi, en 14 calle y 9 avenida zona 11 Colonia Mariscal, para promoción y publicidad de banco CHN</t>
  </si>
  <si>
    <t>Por stock de 200 carnés de PVC impresos a full color en ambos lados. Carnés para ser entregados a los asegurados de la Póliza de Vida y Gastos Médicos de la Dirección General de inteligencia (DIGICI)</t>
  </si>
  <si>
    <t>IMPORTADORA SOLUCIONES CREATIVAS</t>
  </si>
  <si>
    <t xml:space="preserve">Suministro e instalación de 105 placas antihumedad en muros afectados con humedad en vestíbulo, diseño placa lisa. Humedad en muros de Agencia Malacatan. </t>
  </si>
  <si>
    <t>PLACAS, S.A.</t>
  </si>
  <si>
    <t xml:space="preserve">Suscripción por 12 meses de Office 365 E3 en licenciamiento Cloud Solution Provider (CSP)  Código de tipo de producto: 15800016415  /  Suscripción por 12 meses de Office 365 E1 en licenciamiento Cloud Solution Provider (CSP) Código de tipo de producto: 15800016410  </t>
  </si>
  <si>
    <t>Compra de 66 gabachas color negro, impresión a full color y 4 gabachas tipo mandil color negro sublimada a full color, tallas especiales. Para actividad de Sirviendo a Quienes nos Sirven 2022, el 19/12/2022.</t>
  </si>
  <si>
    <t>Almacen Jumbo, S.A.</t>
  </si>
  <si>
    <t>Impresión de 600 hojas a full color, en papale bond 75 gramos, impresión laser, impresas a una cara y stock de 600 impresiones de certificados, a full color, en papel bond de 75 gramos, impresión laser, impresas a una cara. Certificados para ser entregados a los asegurados de la póliza de seguro de vida y gastos médicos de la Dirección General de Inteligencia (DIGICI)</t>
  </si>
  <si>
    <t>IMPREN-COPY</t>
  </si>
  <si>
    <t>Renovación de contrato de servicio de buzón No. 653 de Transdoc, comprendido del 11 de enero 2023 al 10 de enero 2024. Para publicación de plazas vacantes.</t>
  </si>
  <si>
    <t>Transdoc, S.A.</t>
  </si>
  <si>
    <t>Stock de 1,200 carnés de PVC impresos a full color en ambos lados. Para entrega a los asegurados de la póliza de Cooperativa Cooitzá (600 asegurados, 2 carnés por asegurado)</t>
  </si>
  <si>
    <t>Cambio de kit de clucth. Reparación necesario por desgaste de uso al vehiculo Pickup Toyota P386FZJ a cargo de Vicepresidencia.</t>
  </si>
  <si>
    <t>Compra de 200 playeras sublimadas a full color (variedad de tallas) para actividad de Kick off a realizarse el 6 de enero de 2023.</t>
  </si>
  <si>
    <t xml:space="preserve">Por compra de 20 tarjetas de regalo de Q. 250.00, 16 tarjetas de Q. 500.00 y 12 tarjetas de Q. 1,000.00, estas para ser entregadas compr premio o incentivo por resultados obtenidos, a los trabajadores de Seguros y Fianzas. </t>
  </si>
  <si>
    <t>Por compra de 4 rótulos de PVC de 5mm impreso en alta resolución tamaño 1 x 1.50 mts, con soporte de PVC. Troquelado.  Para actividad de KICK OFF 2023.</t>
  </si>
  <si>
    <t>por compra de 200 vasos blancos grabados con laser, logo e imagen, para actividad de KICK OFF 2023.</t>
  </si>
  <si>
    <t xml:space="preserve">IDEAR </t>
  </si>
  <si>
    <t>Consultoria por estimación de costos para el ejecución de agencia tipica tipo B. Para obtención de información confiable en cuanto a la estimación de costos de los proyectos a realizar</t>
  </si>
  <si>
    <t>Forma y Función Arquitectonica, S.A.</t>
  </si>
  <si>
    <t xml:space="preserve">Por consultoría por estimación de costos para la ejecución de Agencia Típica tipo A. Obtención de información confiable en cuanto a la estimación de costos de los proyectos a realizar. </t>
  </si>
  <si>
    <t xml:space="preserve">FORMA Y FUNCION ARQUITECTONICA, S.A. </t>
  </si>
  <si>
    <t xml:space="preserve">Por consultoría por estimación de costos para la ejecución de Agencia Típica tipo C. Obtención de información confiable en cuanto a la estimación de costos de los proyectos a realizar. </t>
  </si>
  <si>
    <t>Servicio de acceso de internet de contingencia para el Crédito Hipotecario Nacional de Guatemala para el periodo del 1 al 31 de enero de 2023.</t>
  </si>
  <si>
    <t xml:space="preserve">Telecomunicaciones de Guatemala, Sociedad Anónima </t>
  </si>
  <si>
    <t xml:space="preserve">Por contratación de servicio de pruebas psicometricas en línea (anual) ilimitadas. Para personal de nuevo ingreso, correspondiente al periodo del 03 de enero al 31 de diciembre 2023. </t>
  </si>
  <si>
    <t>MAKERS GUATEMALA, S.A.</t>
  </si>
  <si>
    <t xml:space="preserve">Por pago del 12% de IVA ante SAT por internación de esmaltes vítreos. Por importación de esmaltes vítreos de Estados Unidos, a un costo de $7,283.10, para utilizarse en la restauración de los murales del Maestro Carlos Mérida en el Edificio Central. </t>
  </si>
  <si>
    <t>SUPERINTENDENCIA DE ADMINISTRACION TRIBUTARIA (SAT)</t>
  </si>
  <si>
    <t xml:space="preserve">Por 900 refacciones de rosca de reyes y chocolate. Para todo el personal de la Institución, a realizarse el 6 de enero 2023. </t>
  </si>
  <si>
    <t xml:space="preserve">JOSÉ ALEJANDRO SEGURA ESTIN </t>
  </si>
  <si>
    <t xml:space="preserve">Por charla motivacioneal "Yo no Cruzo los brazos". Para actividad de Kick Off 2023 a realizarse el 06/01/2023. </t>
  </si>
  <si>
    <t xml:space="preserve">RAUL ANTONIO PÉREZ GIRÓN </t>
  </si>
  <si>
    <t xml:space="preserve">Por renovación de soporte técnico del oferente y fabricante, así como derecho a actualizaciones de la solución de adminstrador de cuentas privilegiadas ManageEngine Password Manager Pro: Renewal - ManageEngine Oassword Manager Pro Multi-language Enterprise Edition - AMS Model - Annual Maintenance and support fee for 10 Administrators (unrestricted resources and users) and 25 keys - valid until 10/01/2023 - 09/01/2024 - incluye soporte local en Españo por ingenieros certificados del oferente. Para garantizar el correcto funcionamiento de la solución de administrador de cuentas privilegiadas, ManageEngine Password Manager Pro, para obtener actualización de nuevas versiones del software de administración, así como servicio de soporte técnico del oferente y fabricante.  </t>
  </si>
  <si>
    <t>CORPORACIÓN MS, S.A.</t>
  </si>
  <si>
    <t xml:space="preserve">Por compra de 2 alfombras de baúl tourareg. Para los vehículos del Presidente y Vicepresidente de la Institución. </t>
  </si>
  <si>
    <t>CONTINENTAL MOTORES, S.A.</t>
  </si>
  <si>
    <t>32094-3</t>
  </si>
  <si>
    <t xml:space="preserve">Por cajilla de seguridad (Cintoteca) del 16 de enero 2023 al 15 de abril 2023. Resguardo de los Back-up historicos y diarios. </t>
  </si>
  <si>
    <t xml:space="preserve">GBM DE GUATEMALA, S.A. </t>
  </si>
  <si>
    <t xml:space="preserve">Por compra de 1,200 de cajitas de caramelos, para actividad a realizarce el 14 de febrero día del cariño. </t>
  </si>
  <si>
    <t>PRODUCTOS MENA, S.A.</t>
  </si>
  <si>
    <t>Renovación de 42 software subscription para cajeros marca NCR-MODELO 6622, para el período del 1 de enero al 31 de diciembre de 2023</t>
  </si>
  <si>
    <t>PRODUCTIVE BUSINESS SOLUTIONS (GUATEMALA), SOCIEDAD ANÓNIMA</t>
  </si>
  <si>
    <t xml:space="preserve">Conductor de evento kick off, fecha 6 de enero 2023 de 16:00 a 18:00 horas Hotel Hilton Km 9.5 Carretera a El Salvador. Para actividad de Kick off 2023 a realizarse el 06/01/2023. </t>
  </si>
  <si>
    <t>FRANCISCO JOSE CHINCHILLA</t>
  </si>
  <si>
    <t xml:space="preserve">Por compra de 3 Laptop con procesador I5-11 onceava generación, memoria RAM 8GB, disco duro SSD 256GB, pantalla de 14" pulgadas, sistema operativo Windows 10/11 PRO. Los equipo serán utilizados por crecimiento Institucional en las áreas de Monte de Piedad Central, Seguros y Coordinación de Procesos y Mejora Continua. </t>
  </si>
  <si>
    <t>DATAFLEX, S.A.</t>
  </si>
  <si>
    <t xml:space="preserve">Por pago de prima por Seguro de Caución. En cumplimiento al Contrato Administrativo para Transferencia, Servicios Bancarios y Devolución de Recursos Públicos y del Activo que constituye la totalidad de la cartera en estado de recuperación suscrito entre el CHN y el Ministerio de Economía.  </t>
  </si>
  <si>
    <t>SEGUROS PRIVANZA, S.A.</t>
  </si>
  <si>
    <t xml:space="preserve">Por compra de 2 sofá de cuero y vinil, 1 de 2.05 x 0.95 cm y otro de 1.64 x 0.95 cm. Mobiliario requerido para despacho de presidencia. </t>
  </si>
  <si>
    <t>TUTTO PELLE, S.A.</t>
  </si>
  <si>
    <t xml:space="preserve">Por compra de 2 toner HP CE410A negro original, 2 toner HP CEA411A cyan original, 2 toner HP CE412A amarillo original, 2 toner HP CE413A magenta original. Juego de tóner para impresora láser JET Pro 400, para la impresión de diplomas y material para capacitaciones. </t>
  </si>
  <si>
    <t>SABADELL, S.A.</t>
  </si>
  <si>
    <t>Servicio de licencias de software en la nube para contact center que integre voz, canales escritos y chatbot para la herramienta inconcert.</t>
  </si>
  <si>
    <t>4761438-2</t>
  </si>
  <si>
    <t>Sistema de cobranza inconcert bajo la modalidad SAAS que incluya servicio de telefonía, del período del 1 de enero al 28 de febrero del año 2023.</t>
  </si>
  <si>
    <t>Por compra de 2,000 hojas opalina color blanco 220 gramos y 1,000 hojas opalina color crema 220 gramos. Para distintas actividades que se desarollan en el Auditórium y Carlos Merida.</t>
  </si>
  <si>
    <t xml:space="preserve">Por compra de arnes electrico y cambio de modulos dañados con su respectivo transformador, cambio de imagen para acabados optimos en pintura automotriz, desinstalación e instalación de rotulo con cambio de pines. Derivado a reparación de rótulo "Banco CHN" por temas de imagen coorporativa para la Agencia Los Próceres. </t>
  </si>
  <si>
    <t>SERVICIOS PUBLICITARIOS WORKING, S.A</t>
  </si>
  <si>
    <t xml:space="preserve">Por compra de contadora de monedas, para el centro de acopio de Zacapa, por deterioro de la actual. </t>
  </si>
  <si>
    <t>COMERCIALIZADORA AMELVILLE, S.A.</t>
  </si>
  <si>
    <t xml:space="preserve">Por compra de 17 sellos automáticos de acuerdo a cantidad y formato adjunto. Se utilizarán en la labor diaria de los colaboradores del departamento de depósitos. </t>
  </si>
  <si>
    <t xml:space="preserve">IMPRESIONES Y ENCUADERNACIONES GÓMEZ </t>
  </si>
  <si>
    <t xml:space="preserve">Por compra de Giftcard de Q.1,500.00, 3 de Q. 1,000.00 y 1 de Q. 500.00. Impulsar la colocación de Tarjeta de Crédito en Agencias y Venta Directa. Incrementar colocación en cada canal. </t>
  </si>
  <si>
    <t>OPERADORA DE TIENDAS, S.A.</t>
  </si>
  <si>
    <t xml:space="preserve">Por compra de 50 folder de gusanillo, color rojo y 50 color azul, para uso de la Gerencia de Negocios. </t>
  </si>
  <si>
    <t xml:space="preserve">Compra de escaner de alto densidad </t>
  </si>
  <si>
    <t>SERVICOMP DE GUATEMALA, SOCIEDAD ANÓNIMA</t>
  </si>
  <si>
    <t>3739191-7</t>
  </si>
  <si>
    <t>100 Computadoras de escritorio</t>
  </si>
  <si>
    <t xml:space="preserve">Por compra de 1 redondo automatico para Jefe de Departamento, 1 para Auxiliar Administrativo, 1 para Supervisor, 6 sellos cuadrados, automaticos para razonar DPI´s, 6 paraAsesor y 2 sellos fechadores automáticos. Para uso del personal de este Depto. </t>
  </si>
  <si>
    <t xml:space="preserve">Por compra de 3,000 carpetas tamaño carta, full color tiro, en papel texcote 12, troquelado, armado y pegado con dos solapas, con acabado barniz UV Matte parejo más aplicación de barniz UV brillante letra por letra intermedio C-70 con troquel nuevo. separados en paquetes de 100 unidades. </t>
  </si>
  <si>
    <t>LIZENIT, S.A.</t>
  </si>
  <si>
    <t xml:space="preserve">Por diplomado "Sistemas de Prevención de Lavado de Dinero y Financiamiento del Terrorismo, Fase 2 Nivel Intermedio. Dirigido a Miriam Verónica del Cid Soto, analista Junior de Monitoreo y Karla Patricia Fuentes Ramírez, Analista Senior de Análisis de la Gerencia de Cumplimiento. </t>
  </si>
  <si>
    <t>ASOCIACIÓN BANCARIA DE GUATEMALA</t>
  </si>
  <si>
    <t xml:space="preserve">Por "Integración de Equipos Líderes Resonantes" dirigido al equipo de Auditoria Interna. </t>
  </si>
  <si>
    <t>ASESORÍA INTEGRAL CONSULTORES, S.A.</t>
  </si>
  <si>
    <t>106324616</t>
  </si>
  <si>
    <t xml:space="preserve">Por seminario taller "Administración de Riesgos de Prevención de Lavado de Dinero y Financiamiento del Terrorismo". Dirigido a Sergio Fernando Palencia Prado, Gerente, Roberto Augusto Figueroa Grijalva, Analista Junior, María José Ortega Estrada, Analista Junior, Liliana Maribel Az Fajardo, Analista Junior, Brenda Aracely Solorzano Estrada, Supervisor de Analisis de la Gerencia de Cumplimiento. </t>
  </si>
  <si>
    <t xml:space="preserve">Por diplomado "Sistemas de Prevención de Lavado de Dinero y Financiamiento del Terrorismo, Fase 3 Nivel Avanzado de Actualización. Dirigido a participantes de la Auditoría interna y cinco de la Gerencia de Cumplimiento. </t>
  </si>
  <si>
    <t xml:space="preserve">Por diplomado "Sistemas de Prevención de Dinero y Financiamiento del Terrorismo, Fase 1, Nivel Inicial". Dirigidos a dos participantes de la Auditoria Interna y cinco de la Gerencia de Cumplimiento. </t>
  </si>
  <si>
    <t xml:space="preserve">Por instalación de cerradura electronica para puerta de boveda de Agencia Nueva Santa Rosa. Proporcionar elementos electronicos y tecnologicos de seguridad para potenciar los procesos de proteción. </t>
  </si>
  <si>
    <t>GRUPO JDEL, S.A.</t>
  </si>
  <si>
    <t>Servicio de visitas para fondo de MICRO, PEQUELAS Y MEDIANAS EMPRESAS -MIPYMES</t>
  </si>
  <si>
    <t xml:space="preserve">TECH4MOVILE, S.A. </t>
  </si>
  <si>
    <t xml:space="preserve">Por compra de 9 Félula Espinal Rígida / Tabla Marina, con estabilizador de cuello. Para el Edificio Central, Edificio Quinta Avenida, Edificio Seguros y Fianzas zona 9, se utilizarán para traslado e inmovilización de clientes y trabajadores, en caso de accidentes o incidentes dentro de las instalaciónes de CHN. </t>
  </si>
  <si>
    <t xml:space="preserve">ASEMED </t>
  </si>
  <si>
    <t xml:space="preserve">Por impresión e instalación de 5.95 x 1.96 mts de vinil adhesivo full color alta resolución, laminado brillante. Cambio de vinil en valla ubicada en Edificio Central. </t>
  </si>
  <si>
    <t>ARTE DIGITAL IMPRESO</t>
  </si>
  <si>
    <t xml:space="preserve">Por página completa en Diario de Centro América, página completa en un diario de mayor circulación. Publicación de manifestaciones de interés 24,25,26, y 27.  </t>
  </si>
  <si>
    <t>DINAMICA PUBLICITARIA</t>
  </si>
  <si>
    <t xml:space="preserve">Asesoría para la elaboracon y/o actualizacion de plan estrategico de TI y elaboracion de la arquitectura empresarial </t>
  </si>
  <si>
    <t xml:space="preserve">IMPROVEMENT &amp; PROGRESS, SOCIEDAD ANÓNIMA </t>
  </si>
  <si>
    <t xml:space="preserve">Por servicios profesionales de Auditoría Externa para auditar y dictaminar los Estados Financieros del plan de jubilaciones y prestaciones por Causa de muerte para El personal de El Crédito Hipotecario Nacional de Guatemala, correspondiente al periodo del 01/01/2022 al 31/12/2022. </t>
  </si>
  <si>
    <t xml:space="preserve">GONZALEZ JUAREZ, S.C. </t>
  </si>
  <si>
    <t xml:space="preserve">Compra de toldo plegable de 3.00 x 3.000mts, lona color azul con 4 logos, uno en cada cara. Para uso en actividades de las Gerencias Comerciales. </t>
  </si>
  <si>
    <t>BEE MARKETING / DEBORA CABALLEROS PALENCIA</t>
  </si>
  <si>
    <t xml:space="preserve">Por compra de mesa promocional de plástico, color blanco con cenefa, incluye bolsa de transporte medidas aproximadas: 84x188 cms (pared central) 30x80 cms (cenefa) con impresión full color alta definición, 4 banderolas con tela plazo, full color y estructura completa tipo pluma 3mts. Para uso en activaciones de las Gerencias Comerciales. </t>
  </si>
  <si>
    <t xml:space="preserve">Por compra de boleto para el Lic. Mynor Orlando Vargas Montenegro del 11 al 17 de febrero del 2023, a la Ciudad de Miami Florida. </t>
  </si>
  <si>
    <t xml:space="preserve">Por suministros e instalación de top tipo barra con patas metálicas con tubo de 1" x 2" con fondo anticorrosivo y puntira esmaltada de color negro, topo posformado imitación granito, sin salpicadera. Medidas de tops- Top 1: 0.40 x 3.75mts Top 2: 0.40 x 5.17mts. Suministros e instalación de credenza con estrucura de melamina de 5/8" de grosor y tapacantos de 0.45 mm color nogal parisino jaladores tipo uñero y top´con salpicadera color granito, bisagras satinadas de cierre normal, zócalo de melamina de 10cm, medida de 0.50mts de ancho, 1.30mts de largo y 0.90mts de alto. Se utilizará para remodelación del 4to. nivel del Edificio Quinta Avenida. </t>
  </si>
  <si>
    <t>DICA CONSTRUCCIONES</t>
  </si>
  <si>
    <t xml:space="preserve">14.60m2 de desmontaje de tabiques de madera. Fabricación de vano para puera de 1.30m de longitud x 2.65m de alto. Incluye: desmontaje de madera. Para remodelación de la Gerencia de Agencias. </t>
  </si>
  <si>
    <t xml:space="preserve">Por suministro e instalación de puerta y sobre luz con mdf de 1/4", bastidor de madera, chapa tipo bola satinada y bisagras de 3" x 3" tipo bandera, forro de formica, incluye desmontaje de marco, decape de pintura existente y aplicación de tinte mas cabado de barniz tinte. Se utilizará para remodelacion del 4to. Nivel del Edificio Quinta Avenida. </t>
  </si>
  <si>
    <t xml:space="preserve">Suministro e instalación de 10.14m2 de tabique de plywood más enchapado imitación madera. Medidas 3.83m de longitud x 2.65m de altura. Suministro e instalación de 3.83ml de zócalo de pino tratado. Por remodelación de la Gerencia de Agencias. </t>
  </si>
  <si>
    <t xml:space="preserve">Por suministro e instalación de 3 ventanas con vidrio de 5 mm más estructura de PVC color roble. Medidas: 1.23m de longitud x 2.10m de altura más sobre luz abatible de 1.23 de longitud x 0.55m de altura. Para remodelación de la Gerencia de Agencias. </t>
  </si>
  <si>
    <t>HAVIMALC</t>
  </si>
  <si>
    <t xml:space="preserve">Por suministro e instalación de puerta de doble hoja con vidrio de 5mm y estructura de PVC color roble. Medidas: 1.30m de longitud x 2.10m de altura más sobre luz abatible de 1.30 de longitud x 0.55m de altura. Suministro e instalación de puerta corrediza más ventana fija. materiales: vidrio de 5mm con estructura de PVC color roble. Medidas: 1.00m x 2.10m más sobre luz abatible de 1.00m x 0.55m. puerta 1.00m x 2.10m más sobre luz fijo de 1.00 x 0.55m. Para remodelación de la Gerencia de Agencias. </t>
  </si>
  <si>
    <t xml:space="preserve">Por 4 servicios de mantenimiento preventivo para 4 ascensores de 7 paradas correspondiente alos meses de enero, febrero, marzo y abril del 2023. Mantenimiento de ascensores marca Mitsubishi de 7 paradas de Edificio Central. </t>
  </si>
  <si>
    <t>Compra e instalación de equipo de desfibrilador automático (DEA) EKG, estación de carga con montaje de pared, para el año 2023.</t>
  </si>
  <si>
    <t>COMPAÑÍA DE EQUIPO MÉDICO-HOSPITALARIO, SOCIEDAD ANÓNIMA</t>
  </si>
  <si>
    <t>455698-4</t>
  </si>
  <si>
    <t xml:space="preserve">Por compra de boleto para el Lic. Gustavo Mancur del 7 al 10 de febrero del 2023, a la ciudad de Miami Florida. Por reunión de negocios sobre productos y servicios de Banco CHN. </t>
  </si>
  <si>
    <t>DICIEMBRE 2022</t>
  </si>
  <si>
    <t>ENERO 2023</t>
  </si>
  <si>
    <t>FEBRERO 2023</t>
  </si>
  <si>
    <t xml:space="preserve">por compra de: 
• 10 RESMAS DE HOJAS MEMBRETADAS IMPRESAS A FULL COLOR, EN PAPEL BOND DE 75GMS, TAMAÑO CARTA.
• 5 RESMAS DE HOJAS SIN MEMBRETE IMPRESAS A FULL COLOR, EN PAPEL BOND DE 75GMS, TAMAÑO CARTA. 
• 5 RESMAS DE CARTAS DE BIENVENIDA IMPRESAS A FULL COLOR, EN PAPEL BOND DE 75MS, TAMAÑO CARTA. 
• 2,000 TARJETAS DE PRESENTACIÓN, DE 2.00 X 3.50 PULGADAS, IMPRESAS A FULL COLOR TIRO Y RETIRO, CON PLASTIFICADO MATE, EN PAPEL TEXCOTE 12, PARA ENTREGAR CÓDIGO QR CON LA INFORMACIÓN DE LA PÓLIZA DE VIDA Y GASTOS MÉDICOS, CORTADAS Y EMPACADAS EN FAJOS DE 100 UNIDADES. 
Para despacho al Depto. de Seguros y Previsión, Seguros de Vida y Gastos Medicos. 
</t>
  </si>
  <si>
    <t xml:space="preserve">Por fabricación e instalación de 1 bandeja con lámina galvanizada calibre 24, de 28" x 62" con su respectiva tubería y accesorios PVC para drenaje para equipo de aire acondicionado tipo Split de 36,000 BTU. Reparación de equipo de aire acondicionado ubidado en área de cajas de Agencia Puerto Quetzal. </t>
  </si>
  <si>
    <t xml:space="preserve">Por bomba STA RITE de 1/2 HP, mano de obra para el desmontaje de la existente, montaje y acople eléctrico de nueva bomba, arranque y puesta de marcha, sistema hidroneumático de 19 galones de capacidad, mano de obra para el desmontaje del existente, montaje y acople de nuevo equipo. Para atención inmediata por falta del servicio de agua potable, debido al deterioro y falla del equipo existente. </t>
  </si>
  <si>
    <t xml:space="preserve">Por mantenimiento de 3 unidades de  sistemas de aire acondicionado tipo cassette, Agencia Pacific Center. Debido a que al equipo de Aire Acondicionado, no se le ha dado mantenimiento desde el inicio de operación de Agencia. </t>
  </si>
  <si>
    <t>AIRE Y REFRIGERACIÓN UNO, S.A.</t>
  </si>
  <si>
    <t xml:space="preserve">Por mantenimiento de 3 unidades de  sistemas de aire acondicionado tipo cassette, Agencia Miraflores. Debido a que al equipo de Aire Acondicionado, no se le ha dado mantenimiento desde el inicio de operación de Agencia. </t>
  </si>
  <si>
    <t xml:space="preserve">Por mantenimiento de 3 unidades de  sistemas de aire acondicionado tipo cassette, Agencia Gran Carchá. Debido a que al equipo de Aire Acondicionado, no se le ha dado mantenimiento desde el inicio de operación de Agencia. </t>
  </si>
  <si>
    <t xml:space="preserve">INGENIERIA Y SERVICIOS GL </t>
  </si>
  <si>
    <t xml:space="preserve">Por compra de 5 escritorios en L, estructura de metal color negro, archivo de pedestal de 3 gavetas con sistema general de llave, top de melamina de 5/8", medidas de 1.50 x 1.50 mts, 0.60mts de fondo y 0.76mts de alto. Para atender requerimiento de diferentes dependecias. </t>
  </si>
  <si>
    <t>SURTI-OFERTAS, S.A.</t>
  </si>
  <si>
    <t xml:space="preserve">Por compra de impresora, ZC100 ZC11-0000000LA00 para impresión de tarjetas de PVC, incluyendo: Kit de limpieza, Ribbon Par ZC3007ZC100 800300-350LA, tarjetas de PVC 30ML 500 unidades (104523-111), capacitación para el uso de equipo, y vista por servicio técnico. La cual será utilizada en la Gerencia de Seguros y Fiazas zona 9, para la impresión de carnes de los asegurados bajo la poliza de CHN. </t>
  </si>
  <si>
    <t xml:space="preserve">INTELIDENT, S.A </t>
  </si>
  <si>
    <t xml:space="preserve">Por compra de 25 roll up tamaño 0.80x2mts, impresión full color de lona vinilica, instalada en estructura tipo roll up. Para uso en jornadas medicas de la Gerencia de Seguros y Fianzas. </t>
  </si>
  <si>
    <t>EDICIONES DON QUIJOTE, S.A.</t>
  </si>
  <si>
    <t xml:space="preserve">Por opinión y análisis jurídico del artículo 35 de la ley de garantías mobiliarias (decreto 51-2007) para coadyuvar en la presentación de garantías reales que se acoplen a lo estipulado en el artículo 44 de la Ley orgánica del Crédito Hipotecario Nacional de Guatemala, Así mismo, como esto ayudaría a la facilitación de nuevos negocios para El Crédito Hipotecario Nacional de Guatemala que permita acceso al crédito a nuevos clientes, y ejemplificar un caso hipotético en la aplicación del art. 35 de la Ley de Garantías Mobiliarias. El análisis y opinión jurídica solicitada, servirá de base para la apertura de nuevas líneas de negocios para El Crédito Hipotecario Nacional de Guatemala; asi mismo, permitirá que nuevos clientes puedan tener acceso a crédito. </t>
  </si>
  <si>
    <t>CARLA MARÍA GUERRA SANCHEZ</t>
  </si>
  <si>
    <t xml:space="preserve">Por compra de Sofá de cuero y vinil de 1.64 x 0.95 metros, en color gris. (cod: 6058-3586-65). Mobiliario requerido por la Presidencia. </t>
  </si>
  <si>
    <t xml:space="preserve">Por compra de 7 persianas enrrollables día y noche para Despacho de Presidencia, 2 de 1.50m ancho x 2.60m alto, 1 de 1.01m ancho x 2.60m alto, 1 de 2.17m ancho x 2.60m alto, 2 de 2.21m ancho x 2.60m alto y 1 de 0.92m ancho x 2.60m alto, 3 persinas enrollables día y noche para Sala Anexa de Despacho de Presidencia, 1 de 1.00m x 2.13m alto, 1 de 1.36m ancho x 2.60m alto y 1 de 1.50 ancho x 2.60m alto. Para sustitución de persianas en Presidencia. </t>
  </si>
  <si>
    <t>DECO PERSIANAS</t>
  </si>
  <si>
    <t xml:space="preserve">Por compra de 2 rótulos logo: letras principales tipo block en relieve de 0.05mts, fabricado con pvc de 5mm de alto densidad, pintado color azul sólido, letras "empeña y obtén más" en PVC troquelado de 5mm pintado de color azul, de relieve y fijado independientemente sobre muro, uno de medidas 0.42 x 1.31mts y otro de 0.52x 1.63mts. Para mejoras de imagen para las agencias zona 5 y quinta avenida de Monte de Piedad. </t>
  </si>
  <si>
    <t xml:space="preserve">INNOVA PRINTING </t>
  </si>
  <si>
    <t xml:space="preserve">Por cambio de kit de clutch (disco, canasta, collarin, cojinete piloto) y torno de volante. Cambio de repuestos por desgaste de uso, al vehículo Picop Toyota, placas: P423DST al servicio de Unidad de Vehículos. </t>
  </si>
  <si>
    <t>Fabiración e instalación de elemento divisorio de melamina de 3/4" imitación madera, incluye: vidrio templeado de 12 mm, sujetadores de acero inox, tubo metálico de 2*2" y diseño de sanblast. Se utilizará para remoeldacion de Agencia Mazatenango.</t>
  </si>
  <si>
    <t>6654546-3</t>
  </si>
  <si>
    <t>Fabricación de instalación de credenza de melamina 3/4" imitacion madera, mas top de vidrio de 8mm. Más zócalo de melamina color negro. Se utilizará para remodelación de Agencia Mazatenango</t>
  </si>
  <si>
    <t>Fabricación e instalación de 2 muebles de melamina 3/4" imitación madera, más top de vidrio de 8mm., más soporte de melamina de 1" gris plomo. Se utilizará para remodelación de Agencia Mazatenango.</t>
  </si>
  <si>
    <t>Compra de 4 llantas R. 14 175/70 , 8 llantas R.14 175/65, 8 llantas R.16 255/70, 4 llantas R.15c 195 y 4 llantas R.15 185/60. Para los vehiculos con placas: P-612FQY al servicio de Secretaria General, P-622FPG al servicio de Auditoria Interna, P-228BQB, P-262GRZ, P-401FTS al servicio de Unidad de Vehiculos, P-260GRZ al servicio de Gerencia de Tecnologia y P-902FZV al servicio de Gerencia de Seguros y Fianzas. Incluye instalación, alineación y balanceo.</t>
  </si>
  <si>
    <t>DISTRIBUIDORA, REENCAUCHADORA Y VITALIZADORA COSMOS, S.A.</t>
  </si>
  <si>
    <t>Contratación de servicio de recolección y transporte de desechos Bio-infecciosos de la Clinica Médica, correspondiente a los meses de febrero a diciembre 2023.</t>
  </si>
  <si>
    <t>ECO TERMO DE CENTROAMERICA, S.A.</t>
  </si>
  <si>
    <t xml:space="preserve">
2767834-9
</t>
  </si>
  <si>
    <t xml:space="preserve">Por compra de camara digital de 18 MP sensor APS-C incluye lente EF-S 18-55MM. Se utilizará en la Coordinación Técnica para tomar fotografías para las inspecciones. </t>
  </si>
  <si>
    <t xml:space="preserve">Por año de renovación por soporte y garantía para HPE 1/8 G2 LTO-7 FC TAPE AUTOLOADER. Por renovación de soporte y garantía por un año, para solución de fallas de hardware y software, con el proposito de mantener el correcto funcionamiento del equipo para el resguardo de información a cinta. </t>
  </si>
  <si>
    <t>CORPORACION EL ORBE</t>
  </si>
  <si>
    <t xml:space="preserve"> Compra de 200 galones de limpia vidrio con tapa interna antiderrame, 200 galones de jabón gel olor fresa con tapa antiderrame y 600 bolas de jabón de 300 gramos.  Producto para despacho y  existencia en Oficinas Centrales, Departamentos Adscritos y Red de Agencias.  </t>
  </si>
  <si>
    <t>VARIOS</t>
  </si>
  <si>
    <t>Compra de 100 tapetes para mingitorio varios aromas.  Producto para despacho y  existencia en Oficinas Centrales, Departamentos Adscritos y Red de Agencias.</t>
  </si>
  <si>
    <t>PROVEEORA EMPRESARIAL, S.A.</t>
  </si>
  <si>
    <t xml:space="preserve">Compra de 200 pares de guantes corrugados talla L.  Producto para despacho y  existencia en Oficinas Centrales, Departamentos Adscritos y Red de Agencias.   </t>
  </si>
  <si>
    <t>COMERCIALIZADORA ESPIRAL, S.A.</t>
  </si>
  <si>
    <t xml:space="preserve">Compra de 200 escobas tipo cepillo plástico, cerda de PVC grandes, sin base de madera y 500 bolsas para tonel de medida 34 x 48 pulgadas en color negro.  Producto para despacho y  existencia en Oficinas Centrales, Departamentos Adscritos y Red de Agencias. </t>
  </si>
  <si>
    <t xml:space="preserve">Compra de 100 botes plásticos para basura en color azul marino de medida 12 x 10 pulgadas.  Producto para despacho y  existencia en Oficinas Centrales, Departamentos Adscritos y Red de Agencias.  </t>
  </si>
  <si>
    <t>DISTRIBUIDORA REYSA, S.A.</t>
  </si>
  <si>
    <t xml:space="preserve">Compra de 10,000 porta tarjeta de débito en color negro en paquetes de 100 unidades.  Producto para despacho y  existencia en Oficinas Centrales, Departamentos Adscritos y Red de Agencias.  </t>
  </si>
  <si>
    <t>INDUSTRIAS LH, S.A.</t>
  </si>
  <si>
    <t xml:space="preserve"> Compra de 100 almohadillas para tinta negra de medida 7.6 x 5.3 cms, 1,000 rollos de cinta de empaque transparente de 2”.  Producto para despacho y  existencia en Oficinas Centrales, Departamentos Adscritos y Red de Agencias.  </t>
  </si>
  <si>
    <t>MIJOY INVERSIONES, S.A.</t>
  </si>
  <si>
    <t xml:space="preserve">Compra de 200 rollos de cáñamo grueso de 1 libra por rollo.  Producto para despacho y  existencia en Oficinas Centrales, Departamentos Adscritos y Red de Agencias.   </t>
  </si>
  <si>
    <t xml:space="preserve">Compra de 500 rollos de tape transparente film estándar de 40 m x 24 mm.  Producto para despacho y  existencia en Oficinas Centrales, Departamentos Adscritos y Red de Agencias.  </t>
  </si>
  <si>
    <t>LIBRERÍAS Y PAPELERÍAS SCRIBE, S.A.</t>
  </si>
  <si>
    <t xml:space="preserve">Compra de 1,000 marcadores permanentes en color negro punta biselada (no pequeño).  Producto para despacho y  existencia en Oficinas Centrales, Departamentos Adscritos y Red de Agencias.   </t>
  </si>
  <si>
    <t>PAPELERÍA ARRIOLA</t>
  </si>
  <si>
    <t>Compra de 7 sillas secretariales con malla, con brazos ajustables, color negro. Por cambio de silla en mal estado.</t>
  </si>
  <si>
    <t xml:space="preserve">Por diplomado "Gestión y Control Integral de Riesgos, Nivel Inicial, para la Junta Directiva". </t>
  </si>
  <si>
    <t xml:space="preserve">Por diplomado "Medición y Control Integral de Riesgos, para Junta Directiva, Nivel intermedio". </t>
  </si>
  <si>
    <t xml:space="preserve">Por compra de 10 camisas tipo polo, de algodón, color azul oscuro, con logo de Banco CHN bordado, talla M y 15 en talla L, 10 gorras color azul oscuro, con logo de Banco CHN bordado. Para uso de los cobradores domiciliares, los cuales estan por servicios de la Gerencia de Cartera. </t>
  </si>
  <si>
    <t>PRINT SHOP, S.A.</t>
  </si>
  <si>
    <t xml:space="preserve">Por compra e instalación de un equipo de aire acondicionado tipo Mini Split de 24,000 BTU, refrigeración R-410A, corriente 208-230/1/60. Para la sala de Reuniones del 3er. Nivel del Edificio de Seguros y Fianzas. </t>
  </si>
  <si>
    <t xml:space="preserve">Compra de 150 cuadernos de 100 hojas media carta, impresas a un color tiro y retiro, en bond pasta dura impresa a full color con cartón chip, en la portada logo texturizado, impresión full color en respaldos de portada y contra porta con laminado mate en ambas, dos insertos en couché tiro y retiro full color , con espiral. Para los Inspiradores de Servicio 2023 del programa CHNMas, del Edificio Central, Agencias Locales y Departamentales.   </t>
  </si>
  <si>
    <t xml:space="preserve">Compra de 300 kits que contengan: 1 taza personalizada de 11 oz. impresa a colores. 1 lapicero retráctil con mecánicos de giro personalizado, color azul, tinta negra, 1 libreta de espiral, personalizada, de 16 cm de largo x 13 cm de ancho, hojas en línea, material ecológico, con post-it y tapa con imán, 1 mousepad con impresión a colores de 18 cm de largo x  22 cm de ancho, 1 bolsa de yute o manda con impresión a color de 40 x 40 cm. Kit de bienvenida para personal de nuevo ingreso. </t>
  </si>
  <si>
    <t>JUMBO PROMOCIONALES</t>
  </si>
  <si>
    <t xml:space="preserve">Por stock de 6,000 tarjetas de presentación, tamaño 3.5" x 2" impresión tiro a 1 color, retiro a 2 colores, impresión en material husky cover calibre 12, con acabado fino en plástico brillante, pantone de fondo 281 C y para las franjas 7687 C. Para atender requerimientos de las diferentes áreas de la Institución, que soliciten en su momento. </t>
  </si>
  <si>
    <t>LITOGRAFIA E IMPRENTA GC</t>
  </si>
  <si>
    <t xml:space="preserve">Compra de 100 almohadillas para huella dactilar, color negro de 40 mm de diámetro, 500 correctores tipo pluma de 7 ml cada uno, trazo 0.8 mm y 1,000 toallas dobles para trapear de algodón de 42 x 36 pulgadas.  Producto para despacho y  existencia en Oficinas Centrales, Departamentos Adscritos y Red de Agencias.  </t>
  </si>
  <si>
    <t>SUMINISTROS NISSI</t>
  </si>
  <si>
    <t xml:space="preserve">Compra de 500 reglas plásticas de 30 centímetros en empaque separado, 10,000 ,lapiceros tipo bolígrafo 1,0 mm punto mediano, mango plástico hexagonal, color negro y 50 bases de metal para mopa de 36” con maneral.  Producto para despacho y  existencia en Oficinas Centrales, Departamentos Adscritos y Red de Agencias. </t>
  </si>
  <si>
    <t xml:space="preserve">Compra de 100  perforadores de dos agujeros, de 8 cm de distancia entre agujeros, PF-20 color gris y negro, 1,000 rollos de masking tape de 1 pulgada de grosor y 1,000 cajas de clip jumbo de 50 mm, 100 unidades por caja.  Producto para despacho y  existencia en Oficinas Centrales, Departamentos Adscritos y Red de Agencias.   </t>
  </si>
  <si>
    <t>LIBRERÍA VIVIAN</t>
  </si>
  <si>
    <t xml:space="preserve">Compra de 250 paquetes de folder tamaño oficio membretados de 100 unidades por paquete. Producto para despacho y  existencia en el Departamento de Cobros, Bóveda Reserva y Red de Agencias.  </t>
  </si>
  <si>
    <t>SOMOS OPCIONES</t>
  </si>
  <si>
    <t xml:space="preserve">• Compra de 200 blocks de reporte de Egresos Form. CHN-66/83 de 100 unidades por block, 
50,000 precintos para denominación Q100.00 en fajos de 100 unidades, 
50,000 precintos para denominación Q500.00 en fajos de 100 unidades, 
20,000 sobres media carta manila en paquetes de 100 unidades, 
5,000 precintos para denominación $100.00 en fajos de 100 unidades, 
5,000 precintos para denominación $500.00 en fajos de 100 unidades, 
5,000 precintos para denominación $,1,000.00 en fajos de 100 unidades. 
5,000 precintos para denominación $2,000.00 en fajos de 100 unidades, 
5,000 precintos para denominación $5,000.00 en fajos de 100 unidades, 
5,000 precintos para denominación $10,000.00 en fajos de 100 unidades. 
Producto para despacho y  existencia en el Departamento de Cobros, Bóveda Reserva y Red de Agencias.  
</t>
  </si>
  <si>
    <t xml:space="preserve">• Compra de 300 cajas de sobres medio oficio con ventana impresos, 90 gramos, en caja de 100 unidades.  Producto para despacho y  existencia en Departamento de Cobros, Bóveda de Reserva y Red de Agencias.  </t>
  </si>
  <si>
    <t xml:space="preserve">Compra de 6,000 tornillos de aluminio de 3 pulgadas para encuadernación. Para hacer tomos de pastas ruticas, para resguardar pólizas contables de las diferentes contabilidades de la Institución. </t>
  </si>
  <si>
    <t>Compra de 130 loncheras Oxford color negro de 20*15*15 centimetros, con interior aluminizado. Para los Inspiradores 2022 de Oficinas Centales, Agenciales Departamentales y Locales</t>
  </si>
  <si>
    <t>Servicio de plataforma virtual y soporte técnico. Dirigido a todo el personal de la Institución del 15 de febrero 2023 al 15 de febrero 2024.</t>
  </si>
  <si>
    <t>DISTRIBUIDORA NISOLAGUA</t>
  </si>
  <si>
    <t>Compra de 2,000 cajas color kraft uniformes, medidas: 26 cm. de alto X 26.05 cm. de ancho, X 30.05 cm. de largo. Para resguardar tomos de partidas de las diferentes contabilidades de la Institución.</t>
  </si>
  <si>
    <t>ARCHIVO EMPRESARIAL</t>
  </si>
  <si>
    <t>Impresión de 3,600 certificados, stock de impresiones  láser a full color en papel bond 75 gramos, tamaño carta, solo impresas de un lado. Stock de impresión de certificados de poliza de vida y gastos medicos para Cooitzá,</t>
  </si>
  <si>
    <t>Por compra de boleto aéreo ida y vuelta a la ciudad de Miami, Florida, del 11 al 17 de febrero de 2023. Por participación en el evento denominado, "Semana del Reaseguro"</t>
  </si>
  <si>
    <t>Compra de 3 lavamanos con pedestal color  blanco, medidas: 84 X 50 X 40 cm. Para cambio de lavamanos en area de Call Center.</t>
  </si>
  <si>
    <t>ACEROS INDUSTRIALES Y FERRETARIA EN GENERAL</t>
  </si>
  <si>
    <t>Compra de 3 sanitarios completos en color blanco enlogado, con descarga de boton y 3 lavamamos color blanco con pedestal color blanco, medidas:84 X 50 X 40 cm. Para cambio de sanitarios completos en el sexto nivel del Edificio de Quinta Avenida.</t>
  </si>
  <si>
    <t>NOVEX, S.A</t>
  </si>
  <si>
    <t>Compra de 1 compresor vertical lubricado de 50L potencia 1875W. Herramienta para trabajos de mantenimiento a cargo de la cuadrilla de mamtenimiento.</t>
  </si>
  <si>
    <t>Nuevos Almacenes, S.A.</t>
  </si>
  <si>
    <t>Por contratación del servicio de 1,000 entregas y firma de documentos correspondientes a cartera de créditos, para ser utilizada en el periodo de Feb-mayo 2023.</t>
  </si>
  <si>
    <t>Por contratación del servicio de 47 informes de visita departamental para el programa de creditos de CHN, a ser utilizado en el periodo de Feb-Mayo 2023.</t>
  </si>
  <si>
    <t xml:space="preserve">Por 14 persianas enrollables día y noche para Salón Junta Directiva Fachada sur: 1 de 0.90m ancho x 2.50m alto, 1 de 2.24m ancho x 2.60m alto, 3 de 2.21m ancho x 2.60m alto, 1 de 2.20m ancho x 2.60m alto, 4 de 1.50m ancho x 2.60m alto, 2 de 0.90m ancho x 2.60m alto, 1 de 0.80m ancho x 2.60m alto, 1 de 1.00m ancho x 2.60m alto. Para sustitución de persianas deterioradas de la Junta Directiva del 5to. nivel del Edificio Central. </t>
  </si>
  <si>
    <t xml:space="preserve">Por suministro e instalación de persianas vertical de PVC color ivory, medidas 2.34mt de alto x 3.02mt de ancho, y 1 de 2.22mt de alto x 2.93mt de ancho. Se utilizará para Gerencia de Fideicomisos, 3er. Nivel Quinta Avenida. </t>
  </si>
  <si>
    <t>FABRICA DE PERSIANAS Y COMPLEMENTOS, S.A.</t>
  </si>
  <si>
    <t xml:space="preserve">Por compra de 25 locker de 4 compartimientos, estructura de metal, para candado, mide 180 cm alto x 28 cm ancho x 38 xm fondo. Por requerimiento de Centro de Negocios Contac Center y atención de requerimientos de otras dependencias. </t>
  </si>
  <si>
    <t xml:space="preserve">DE OFICINA, S.A. </t>
  </si>
  <si>
    <t xml:space="preserve">Por compra de 1,000 rollos de cinta de empaque transparente de 2". Para despacho y existencia a Oficinas Centrales, Departamentos Adscritos y Red de Agencias.  </t>
  </si>
  <si>
    <t>BUSINESS CENTER COMPUTADORAS, S.A.</t>
  </si>
  <si>
    <t xml:space="preserve">Por compra de rotomartillo electroneumatico alambrico de 780W, diametro de madrial 1/2 pulgada. Herramienta para trabajos de mantenimiento a cargo de la cuadrilla de Mantenimiento. </t>
  </si>
  <si>
    <t xml:space="preserve">Por compra de 12 cubetas de impermeabilizante Aqualock 8000 color blanco mate 100% acrilico durabilidad 7 años. Será utilizado en la entrada de vehículos, sexto nivel y quinto nivel del Edificio Central. </t>
  </si>
  <si>
    <t xml:space="preserve">Por compra de 4 lamparas led High - Bay 100W. Para el autobanco de Agencia Mazatenango. </t>
  </si>
  <si>
    <t>FEDEMSA, S.A.</t>
  </si>
  <si>
    <t xml:space="preserve">Por compra de 200 cajas plasticas color azul marino con tapadera de medidas 60x40x30cm de capacidad 57 litros. Para despacho y existencia en Oficinas Centrales, Departamentos Adscritos y Red de Agencias. </t>
  </si>
  <si>
    <t>PLASTIHOGAR, S.A.</t>
  </si>
  <si>
    <t xml:space="preserve">Por compra de 9,000 sobres continuos para tarjeta de credito. Para existencia y despacho a la Red de Agencias, Departamentos Adscritos y Oficinas Centrales. </t>
  </si>
  <si>
    <t>FORMULARIOS STANDARD, S.A.</t>
  </si>
  <si>
    <t xml:space="preserve">Por compra de 2 monitores de 23.8 pulgadas. Para el Asesor Analista de Información Comercial Diego Armando Letona Liz y para el Lic. Apolinario Palma Cortez Coordinador, Reclamos y Daños. </t>
  </si>
  <si>
    <t xml:space="preserve">SURTIDORA EN TECNOLOGIA </t>
  </si>
  <si>
    <t xml:space="preserve">Por escalera tipo avión, con soporte minimo de 600 libras, altura de piso a plataforma de 2.75mts y final de 3.65mts, por cabina protectora por 0.65mts de ancho. Para archivo florida, actualmente se está resguardando la información en cajas plásticas en racks, por lo que se necesita manejar información desde una altua de 3 metros. </t>
  </si>
  <si>
    <t>COMERCIAL DE ESCALERAS, S.A.</t>
  </si>
  <si>
    <t>Adquisición de Macbook Pro Chip M2, Adaptador Thunderbolt 4 a HDMI Y Apple Magic Mouse Multi-Touch. Equipo personal para el Gerente de Innovación y Transformación Digital.</t>
  </si>
  <si>
    <t>JUAN FERNANDO RADFORD HERNÁNDEZ / INTERPRO</t>
  </si>
  <si>
    <t>Por compra de 3 bobinas de cable multifiliar de 6 pares (12 hilos) calibre 22. Lo anterior se utilizará para proyectos de seguridad electrónica.</t>
  </si>
  <si>
    <t>ELECTRIC-ALARMAS</t>
  </si>
  <si>
    <t>562375-8</t>
  </si>
  <si>
    <t>Por adquisición de 2 servicios de señal de cable. Para televisores ubicados en Presidencia, Vicepresidencia y la cafetería del 6to. Nivel, (pagos parciales).</t>
  </si>
  <si>
    <t>TELECOMUNICACIONES DE GUATEMALA, S.A.</t>
  </si>
  <si>
    <r>
      <t>Por compra de Impresora multifuncional de tinta continua, velocidad de impresión: hasta 45ppmm B&amp;N y 25ppm color, resolución de impresión: 600 x 1200 dpi. Impresión duplex, impresión desde el celular y servicios de nube Canon Print. Copiadora</t>
    </r>
    <r>
      <rPr>
        <b/>
        <sz val="10"/>
        <color theme="1"/>
        <rFont val="Century Gothic"/>
        <family val="2"/>
      </rPr>
      <t xml:space="preserve">: </t>
    </r>
    <r>
      <rPr>
        <sz val="10"/>
        <color theme="1"/>
        <rFont val="Century Gothic"/>
        <family val="2"/>
      </rPr>
      <t xml:space="preserve">modo economía, estándar y alta calidad velocidad de copiado. Escaner: tipo de escaneo: ADF dúplex y cama plana. Software y conectividad: sistemas operativos compatibles: Windows / Mac conexión inrerfaz: High speed USB, Wifi, Wifi Direct, Ethernet. Esta impresora será utilizada en la Gerencia de Planifición y Desarrollo para atender requerimientos de las autoridades de la Institución. </t>
    </r>
  </si>
  <si>
    <t xml:space="preserve">Por compra de kit drum unit DK-3192 para impresora Kyocera M3655idn. Será utilizado para reparación de impresora. </t>
  </si>
  <si>
    <t xml:space="preserve">COMPAÑÍA INTERNACIONAL DE PRODUCTOS Y SERVICIOS, S.A. / PRINTER </t>
  </si>
  <si>
    <t xml:space="preserve">Por compra de tira multirayos para apertura de puertas. Para puertas de ascensor 2 de atención al público Edificio Central. </t>
  </si>
  <si>
    <t>5 BOLETOS AÉREOS PARA PERSONAL DEL SINDICATO DE TRABAJADORES DE EL CRÉDITO HIPOTECARIO NACIONAL DE GUATEMALA DEL 3 AL 26 DE MARZO DE 2023 A LA CIUDAD DE PANAMÁ</t>
  </si>
  <si>
    <t>MARK RUIZ JUÁREZ / 
INFINITE TRAVEL</t>
  </si>
  <si>
    <t xml:space="preserve">Por compra de 11 mesas plegables color blanco 180 largo x 75 alto x 74 ancho centimetros y 30 sillas plegables color blanco 45 largo x 46 alto x 88 ancho centimetros. Para adecuación de un salón para capacitaciones en Seguros y Fianzas. </t>
  </si>
  <si>
    <t xml:space="preserve">Por compra de 2 pedestal para pantallas de 19" a 83". Mobiliario requerido por la Gerencia de Innovación y Desarrollo y Gerencia de Seguros y Fianzas. </t>
  </si>
  <si>
    <t xml:space="preserve">Por fabricación e instalación de elemento divisorio de malamina de 3/4" imitación madera, incluye: vidiro templado de 12mm, sujetadores de acero inox, tubo metálico de 2x2" y diseño de sandblast. Se utilizará para rremodelación de Agencia San Lucas. </t>
  </si>
  <si>
    <t>Por servicio menor (preventivo) de plantas eléctricas de emergencia del Edificio Central. (kholer 3000kw y Amstrong 60kw)</t>
  </si>
  <si>
    <t>SERTEPRO</t>
  </si>
  <si>
    <t xml:space="preserve">Por compra de 20 Acril techo 8 años rojo. Para impermeabilización de techos de la Red de Agencias. </t>
  </si>
  <si>
    <t xml:space="preserve">Por compra de 40 Data cartucho LTO-6 Ultrium HP 2.5 TB/62.25 C7976A. Backups diarios y mensuales del Core Bancario. </t>
  </si>
  <si>
    <t>CORPORACION PRIME PC</t>
  </si>
  <si>
    <t xml:space="preserve">Por desmontaje y montaje de catarina, silicon gris, 0.5 wipe, 3 aceite 80W90, liquido de frenos, reparación de catarina y soldadura de funda catarina. Reparación por mal estado de la misma, al vehículo con placas P-810-DMG al servicio de Unidad de vehículo. </t>
  </si>
  <si>
    <t>117625-0</t>
  </si>
  <si>
    <t>MARZO 2023</t>
  </si>
  <si>
    <t>Por servicio de elaboración de Dictamen Legal. Sobre personal de Fideicomisos de CHN que se encuentra por servicios técnicos o profesionales y pago de prestaciones a la terminación de su contrato.</t>
  </si>
  <si>
    <t>ASENSIO ANDRADE &amp; ASOCIADOS, LIMITADA SOCIEDAD DE RESPONSABILIDAD LIMITADA</t>
  </si>
  <si>
    <t xml:space="preserve">Por compra de 100 rollos de stretch film 18 pulgadas x 800 pies de 15 micrones color transparente. Serán distribuidos entre todos los valuadores de Monte de Piedad; estos servirán para empacar los objetos varios que se reciben como empeño y de esta forma evitar daños a los mismos durante el tiempo queque el cliente los tenga en préstamo. </t>
  </si>
  <si>
    <t xml:space="preserve">Por 3 reparaciones y mantenimiento para escaner digital check TS240 y fuente de poder para escaner digital check TS240. Utilizados para la digitalización de cheques en Sistema Crea, de Agencia Quetzaltenango, Agencia Sayaxche y Agencia Reforma. </t>
  </si>
  <si>
    <t>IMPORTACIONES DEL FUTURO, S.A.</t>
  </si>
  <si>
    <t>Por servicio de alimentación estilo buffete para la actividad de bienvenida 2023 y claussura 2022 de los inspiradores de servicio del programa CHN MÁS, a realizarse el día 7 de marzo de 2023.</t>
  </si>
  <si>
    <t xml:space="preserve">MINIMARKET DEL AHORRO </t>
  </si>
  <si>
    <t xml:space="preserve">Por compra de fusor OKI ES8473 MFP Series 120V, drum OKI Cyan ES8473 MFP, Drum OKI Magenta ES8473 MFP series Type y repuesto cinta de transparencia. Repuestos para reparación e impresora OKI ES8473. </t>
  </si>
  <si>
    <t xml:space="preserve">MULTICOPY </t>
  </si>
  <si>
    <t xml:space="preserve">Por compra de 3 microondas. Para uso de los colaboradores del CHN en la cafetería del 6to. Nivel. </t>
  </si>
  <si>
    <t xml:space="preserve">Por compra de 10 cartucho de limpieza LTO-6 ultrium universal cleaning cartridge C7978A. </t>
  </si>
  <si>
    <t>Por compra de impresora multifuncional a colores, impresora con sistema continuo, para impresiones blanco y negro y a color, hasta 4500 paginas en B/N - hasta 7500 paginas a color, impresionesen tamaño carta y oficio, velocidad de impresión, negro 33 PPM y color 15PP.</t>
  </si>
  <si>
    <t xml:space="preserve">LIBERTADOR EQUIPO DE OFICINA, S.A. </t>
  </si>
  <si>
    <t xml:space="preserve">Por compra de 35 disco duro de estado solido SSD de capacidad 240 GB de tamaño 2.5" pulgadas y 25 disco duro de estado solido SSD de Capacidad 480GB de tamaño 2.5" pulgadas. Servirán para remediar las incidencias que se presenten de seguridad en sistemas operativos Windows 7, realizando update a Windows 10 o Windows 11, conforme a las características que soporten los equipos. Se solicitan dos capacidades de discos diferentes para asignar conforme al perfil del ususario final en los equipos de cómputo. </t>
  </si>
  <si>
    <t>CORPORACION NACIONAL PRIME PC, S.A.</t>
  </si>
  <si>
    <t xml:space="preserve">Por compra de 5 escritorios en L, estructura de metal color negro, archivo de pedestal de 3 gavetas con sistema general de llave, top de melamina de 5/8", medidas de 1.50 x 1.50 mts, 0.60mts de fondo y 0.76mts de alto. Para ser utilizados en áreas nuevas que se habilitarán en Edificio 5ta. Avenida zona 1 y en casa de la 10 AV. zona 1. </t>
  </si>
  <si>
    <t xml:space="preserve">Por compra de persianas enrollables día y noche para sala de reuniones de Vicepresidencia: 1 de 2.16m ancho x 2.70m alto, 1 de 2.21m ancho x 2.70m alto, 1 de 2.05m ancho x 2.70m alto, 1 de 1.06m ancho x 2.70m alto, 3 de 2.16m ancho x 2.70m alto y 2 de 2.20 ancho x 2.70m alto. para sustitución de persianas deterioradas en despacho de la Vicepresidencia. </t>
  </si>
  <si>
    <t xml:space="preserve">Por desmontaje de 12.22 m2 de tabiques de madera, incluye el desmontaje de ventanería, zócalo, cortina y elementos instalados en el mismo, suministro e instalación de 12.5 m2 de tabique de plywood ma enchapado imitación madera, medidas 4.72m de longitud de 2.65m de altura, incluye fabricación de vanos para ventanas y puertas, modificación, corte y ajuste de piezas de conacaste para el área de fachada y suministro e instalación de 19.71 ml de zócalo de pino tratado, incluye áreas faltantes de tabiques existentes. Se utilizará para remodelación de la Gerencia de Agencias, 4to. nivel, Edificio Central. </t>
  </si>
  <si>
    <t>Compra de 9 impresoras matriciales para agencias locales y departamentales de el Crédito Hipotecario Nacional de Guatemala. Para instalar en las agencias: 2 en Aduana SAT El Carmen, 2 en Huité Zacapa, 1 en Sayaxché, 2 en Chimaltenango, así como contar con 2 impresores de contingencia para reemplazo en caso de falla</t>
  </si>
  <si>
    <t>MAZARIEGOS LÓPEZ LESTHER ESAÚ / IMPORTADORA Y PRESTADORA DE SERVICIOS "INNI"</t>
  </si>
  <si>
    <t>Adquisición de 1,400 planchas de cielo falso de 2 x 4 pies. Material para cambiar las planchas de cielo falso que se encuentra en mal estado del cuarto nivel segunda fase, quinto nivel edificio central y oficinas de Seguros y Fianzas zona 9.</t>
  </si>
  <si>
    <t>GRUPO CAMIR, SOCIEDAD ANÓNIMA</t>
  </si>
  <si>
    <t>Contratación del servicio para el desarrollo de sistema AS400. Se hace necesaria la contratación del servicio para el desarrollo de funcionalidades orientadas en AS400</t>
  </si>
  <si>
    <t>DATALOGIC SYSTEMS, SOCIEDAD ANONIMA</t>
  </si>
  <si>
    <t>Mantenimiento preventivo y correctivo del sistema telefónico digital modelo Alcatel-Lucent omniPCX enterprise para el Crédito Hipotecario Nacional de Guatemala, del 1 de marzo de 2023 al 29 de febrero de 2024. Prevenir el daño en los componentes del sistema y garantizar la operatividad del sistema telefónica digital</t>
  </si>
  <si>
    <t>REVOLUTION TECHNOLOGIES REVTEC, SOCIEDAD ANÓNIMA</t>
  </si>
  <si>
    <t xml:space="preserve">Por compra de 15 spandex para mesa 8 ft color blanco. Se utilizarán para los tableros de sala de capacitación en el quinto nivel. </t>
  </si>
  <si>
    <t>SEMILLAS E INSUMOS AGROPECUARIOS, S.A.</t>
  </si>
  <si>
    <t xml:space="preserve">Por compra de 10 rollo de etiquetas de seguridad metalizadas de 1x2" de 1,375 unidades por rollo. Para despacho y existencia a oficinas centrales, Departamentos Adscritos y Red de Agencias. </t>
  </si>
  <si>
    <t xml:space="preserve">IMPORTADORA Y PRESTADORA DE SERVICIOS INNI </t>
  </si>
  <si>
    <t xml:space="preserve">Por compra de 1 back panel medida 2.30 x 2.30mts. Incluye estuche, dos lámparas, lona impresa full color en alta rresolución con velcro. Para promoción y publicidad de Banco CHN. </t>
  </si>
  <si>
    <t xml:space="preserve">Por compra de toldo pegable de medida 3.00 x 3.00mts de lona azul con 4 logos, uno en cada cara. Para promoción y publicidad de Banco CHN. </t>
  </si>
  <si>
    <t xml:space="preserve">Por compra de 2,000 tarjetas de PVC Zebra. Tarjetas para la impresión de Carnés de la Póliza de Vida y Gastos Médicas. </t>
  </si>
  <si>
    <t xml:space="preserve">Por compra de 15 Ribbon de 200 imágenes ZC100. Para impresiones de carnés para póliza de vida y gastos médicos. </t>
  </si>
  <si>
    <t>MEGABYTE GUATEMALA, S.A.</t>
  </si>
  <si>
    <t xml:space="preserve">Por fabricación e instalación de mueble de melamina 3/4" imitación madera, más top de vidrio de 8mm. Se utilizará para remodelación de San Lucas.  </t>
  </si>
  <si>
    <t xml:space="preserve">Por compra de 12 túmulo modulable reductor de velocidad, 2 túmulo modulable terminación de curva, 10 boya metálica grande, fabricadas en lámina calibre 10 y 28 tornillos. Para control de ingreso vehícular en Edificio Central. </t>
  </si>
  <si>
    <t>INDUSTRIA SEÑALETICA SIGO, S.A.</t>
  </si>
  <si>
    <t xml:space="preserve">Por compra de transformador seco 15 KVA (3x5KVA), tipo seco, fase 3-60 HZ voltaje 1: 240 VAC delta, voltaje 2: 120/208 VAC Estrella aterrizada. Se requiere transformador con las características arriba mencionadas, para funcionamiento de elevador nuevo, mismo que recién se instaló en edificio Quinta Avenida, esto derivado que en dicho Edificio la corriente que se tiene es de 240 V. y el elevador necesita una corriente de 208 V. </t>
  </si>
  <si>
    <t>OFICINA DE INGENIERIA, S.A.</t>
  </si>
  <si>
    <t xml:space="preserve">Por compra de 34 escritorios secretariales tradicional, estructura de metal color negro, con 3 gavetas con sistema general de llave, top de melamina, color cherry, medidas de 1.20mts de ancho x 0.60mts de fondo x 0.76mts de alto. Para utilizar en áreas nuevas que se habilitarán en Edificio 5ta. Avenida zona 1 y en casa de la 10 avenida zona 1. </t>
  </si>
  <si>
    <t>SMART OFFICE, SOCIEDAD ANONIMA</t>
  </si>
  <si>
    <t>Servicio de distribución de 725 paquetes a nivel nacional. Servicio de entrega a ser utilizado para la distribución de certificados individuales de la póliza GM 6 a nombre de Mineduc, a las direcciones departamentales, durante al año 2023.</t>
  </si>
  <si>
    <t>CARGO EXPRESO, SOCIEDAD ANONIMA</t>
  </si>
  <si>
    <t xml:space="preserve">50 UPS Regulador de voltaje incorporado automático entre: 78v y 145v, regulación de voltaje automática manteniendo una salida nominal de 120v AC sin utilizar la batería
-Voltaje de alimentación 120v AC, frecuencia 60Hz, capacidad de carga 500va, tiempo de respaldo a plena carga (full load o 100% load) de 4 minutos, 6 tomacorrientes 5-15R de los cuales 3 con protección de batería, indicadores visuales de funcionamiento de: operación normal, operación con batería, sobre carga, batería dañada, alarma audible. Año de fabricación 2021 o superior. Se debe incluir certificación de garantía del fabricante. Equipo nuevo, garantía de 3 años en sitio.
</t>
  </si>
  <si>
    <t>SEGA, SOCIEDAD ANÓNIMA</t>
  </si>
  <si>
    <t xml:space="preserve">Por kit Drum Unit DK-3130 para impresora KYOCERA M3550idn. Será utilizado para reparación de impresora multifuncional KYOCERA. </t>
  </si>
  <si>
    <t xml:space="preserve">Por compra de 2 palmeras fénix, 5 metros cúbicos de tierra negra preparada, 140 durantas, 20 hierbas, 150 falso maní, 50 piedras de rio, 15 metros grama San Agustin. Para jardinización de inmueble ubicado en 12 avenida 13-18 zona 1 a un costado de monte de Piedad Central. </t>
  </si>
  <si>
    <t>JARDINIZACIONES RDL</t>
  </si>
  <si>
    <t xml:space="preserve">Por compra de 13 piezas de mármol gris claro mate de 2 centimetros de espesor, cortadas y transportadas de medidas 1.20 x 60; 1.20 x 0.38; 0.91 x 0.60 (2 piezas); 0.71 x 0.20; 0.64 x 0.60; 1.12 x 0.60; 0.35 x 0.11 y 0.85 x 0.38 (4 piezas), todas las medidas en centimetros. Estas piezas serán instaladas en el contorno parte externa del Edificio Central. </t>
  </si>
  <si>
    <t>PIEZAS DE GUATEMALA, S.A.</t>
  </si>
  <si>
    <t xml:space="preserve">Por 9 metros cúbicos de tierra negra preparada, 300 matas agapantos, 300 matas oreja de burro y 1 extracción de tierra y pintado de jardinera. Para jardinización de Edificio Quinta Avenidad. </t>
  </si>
  <si>
    <t xml:space="preserve">Por suministro e instalación de mueble de receptores. Se utilizará para la remodelación de Agencia Correos. </t>
  </si>
  <si>
    <t xml:space="preserve">Por suministro e instalacion de escritorio para atención al público. Se utilizará para la remodelación de Agencia Correos. </t>
  </si>
  <si>
    <t xml:space="preserve">Por top de vidrios para muebles de receptores y divisiones de vidrio, en área de servicio al cliente y área de receptores que se utilizarán en la remodelación de la Agencia Correos. </t>
  </si>
  <si>
    <t xml:space="preserve">Por puerta de vidrio laminado con perfilería de aluminio perfil Europeo acabado natural anodizado de 0.80 x 2.10 metros. Se utilizará para la remodelación de Agencia Correos. </t>
  </si>
  <si>
    <t xml:space="preserve">Por suministro e instalación de letras para mueble "CORREOS" deberán de ser fabricadas en MDF de 1" cortadas en CNC, en acabado dorado, del mismo tono que el zócalo y acabado en alto tráfico. Se utilizará para la remodelación de Agencias Correos. </t>
  </si>
  <si>
    <t xml:space="preserve">Por suministro e instalación de rótulo logo CHN, parte interior y retroiluminación, 2 suministro e instalación de rótulo misión y visión, 1 suministro e instalación de rótulo de El Banco de Todo un País y retroiluminación, suministro e instalación de rótulo directorio y suministro e instalación de rótulo de tasa de cambio. Se utilizará para la remodelación Agencia Correos. </t>
  </si>
  <si>
    <t>SIGNS COMUNICACIÓN VISUAL, S.A.</t>
  </si>
  <si>
    <t>Suministro e instalación de: 1 puerta metálica lisa color blanco de doble lama de 0.5 mm, relleno interior panal de abeja, set de bisagras regulables de acero soldadas al marco. Medidas: 090 * 2.10 metros. 1 puerta metálica de herrería tradicional doble lama con estructura interna de tubo con cerradura, manecilla de embutir y registro. medidas: 1.00 * 1.10 metros. Para remodelación de Agencia Correos.</t>
  </si>
  <si>
    <t>COMERCIAL IBERICA, SOCIEDAD ANÓNIMA</t>
  </si>
  <si>
    <t>5762512-3</t>
  </si>
  <si>
    <t>Suministro e instalación de 2.74 m2 de losa de estructura metálica de 2-1/2" * 2-1/2" + lámina metálica lisa de 1/8" en ambas caras de la losa + paneles de yeso de 1/2" en ambas caras de la losa + acabado de los paneles de yeso nivel 5 de la más alta calidad. 1.65 m2 de cielo falso reticulado de fibra mineral - Área de Bóveda, formato 0.60 * 0.60 metros + estructura esmaltada suspendida a una altura de H= 2.40 metros. Para remodelación de Agencia Correos.</t>
  </si>
  <si>
    <t>CINTHIA YOSELIN LEC DÍAZ / INNOVA ESTUDIO</t>
  </si>
  <si>
    <t>Mantenimiento, reparación y sellado de puerta de trabajos preliminares, doble hoja. Levantado de 15.4 m2 de muros de tablayeso a dos caras - 1 cara con 1 panel ultraligth de 1/2" + 1 cara con 2 paneles ultralight de 1/2" + refuerzo de estructura metálica 2-1/2" * 2-1/2" (canales y postes) + refuerzo de madera de 1-1/2" *12" + lámina interna. Lisa de 1/8", acabado nivel 5, se debe instalar refuerzos de madera en vanos de puertas y ventanas; Levantado de 3 muros de tablayeso a una cara - 1 cara con 1 panel ultralight de 1/2" + refuerzo de estructura metálica tubo cuadrado de 2-1/2" * 2-1/2" (postes y canales)+ refuerzo de madera de 1-1/2" * 12" + lámina interna lisa de 1/8", nivel de acabado 5, se debe instalar refuerzos de madera en vanos de puertas y ventanas. Para remodelación de Agencia Correos.</t>
  </si>
  <si>
    <t>Suministro e instalación de 15.48 metros de zócalo blanco (R226 G223 B218), de placa metálica 2mm (de 7cm de alto) laqueada conforme a la delimitación de color especificado + pintura transparente como acabado final. Para remodelación de Agencia Correos.</t>
  </si>
  <si>
    <t>WALTER ROLANDO HERNÁNDEZ LÓPEZ / DICA CONSTRUCCIONES</t>
  </si>
  <si>
    <t>Suministro e instalación de 1 tubería PVC de 3/4" y 1" cable THHN calibre 10 y 12 para instalación normal, fuerza y regulada. Para remodelación de Agencia Ayarza.</t>
  </si>
  <si>
    <t>CARLOS ANTONIO HERRERA MICÁN / ELECTRON</t>
  </si>
  <si>
    <t xml:space="preserve">Por sumibnistro e instalación de 12 lámparas LED cuadradas de 2´x2´, suministro e instalación de 9 lámpras tipo ojo de buey de 12 W, suministro e instalación de lámpara de 12 W, suministro e instalación de 12 interruptores, suministro e instalación de 3 spot dirigibles, suministro e instalación de 14 lámparas exterior y suministro e instalación de tablero monófasico regulado. Se utilizará para remodelación Agencia Ayarza. </t>
  </si>
  <si>
    <t>ELECTRON /  CARLOS ANTONIO HERRERA MICÁN</t>
  </si>
  <si>
    <t>Por suministro e instalación de tablero de distibución de 18 polos y suministro e intalación de 24 tomacorrientes. Se utilizarán para remodelación de Agencia Ayarza.</t>
  </si>
  <si>
    <t xml:space="preserve">Por Suministro e instalación de 2 escritorios para atención al cliente y para asesor de negocios, se utilizaran en la remodelación de la Agencia Ayarza. </t>
  </si>
  <si>
    <t xml:space="preserve">Por suministro e instalación de mueble de receptores, fabricado en melamina de 3/4" color azul (R25 G44 B103) en todas las caras externas y cantos del mueble. Se utilizará para remodelación de Agencia Ayarza. </t>
  </si>
  <si>
    <t xml:space="preserve">Por compra de 40,000 bolsas plasticas de arroba de 14" de ancho por 24" de largo calibre 5. Las bolsas serán utilizadas para el empaque de los certificados de la póliza de gastos médicos número 6 a nombre de MINEDUC, vigencia 2023, del Depto. de Seguros de Vida y Gastos Médicos. </t>
  </si>
  <si>
    <t>AGRIPLAS GUATEMALA, S.A.</t>
  </si>
  <si>
    <t xml:space="preserve">Por compra de botarga inflable con motor de 2.10mts de alto x 1.5 mts de ancho. Por lanzamiento de nueva imagen de la botarga Fito, para el departamento de Banco del Niño. </t>
  </si>
  <si>
    <t>CONPRISA PROMOCIONALES, S.A.</t>
  </si>
  <si>
    <t xml:space="preserve">Por suministro e intalación de división entre el escritorio de servicio al cliente y asesor de negocios, fabricado en melamina 1/2" imitación madera texturizada en todas las caras internas, antideslizantes color negro, acrilico de 8mm y san blasdblast según diseño, estructura base de estructura de tubos metálicos cuadrados de 1 1/2"x 1 1/2" y suministro e instalación de escritorio: fabricado en melamina 3/4" imitación madera texturizada en todas las caras internas, externas y cantos, antideslizantes color negro a una distancia no mayor de 0.40m, top de idrio crudo con cantos pulidos en todos sus contornos de 8mm instalado directamente en mueble con gomas de silicón y perfiles de aluminio en las esquinas para evitar movimineto del vidrio, zócalo en melamina negra, llaves en las puertas para seguridad, perforación de pasacables, jaladores tipo uñero con diagonal. Se utilizará para remodelación Agencia Ayarza, según especificaciones en planos. </t>
  </si>
  <si>
    <t xml:space="preserve">Por suministro e instalación de mueble de cocineta incluyendo lavaplatos con grifería y mueble de archivo integrado y suministro e instalación de mueble de archivo. Se utilizarán para remodelación de Agencia Ayarza, según especificaciones en planos. </t>
  </si>
  <si>
    <t xml:space="preserve">Suministro e instalación de mueble, fabricado en melamina 3/4" color azul (R25 G44 B103) en todas las caras internas, externas y cantos, antideslizantes color negro a una distancia no mayor de 0.40n, topo postformado imitacion granito blanco, salpicadera y curva en los costados expuestos del top para filo muerto, puertas en melamina 3/4" color azul (R25 G44 B103) en todas las caras internas, externas y cantos, entrepaños en melamina 3/4" color azul (R25 G44 B103) que topa al niel del cielo falso, mueble aéreo, perforación y ubicación de pila submontar, jaladores tipo uñero diagonal. Se utilizará para remodelación Agencia Ayarza, según especificaciones en planos. </t>
  </si>
  <si>
    <t>Por suministro e instalación de escritorio para oficina de Jefe de Agencia, fabricado en melamina 3/4" imitación madera, con top de vidrio crudo con cantos pulidos en todos sus contornos de 8mm instalado directamente en mueble y credenza Jefe de Agencia, fabricada en melmaina 3/4" imitación madera, con top de vidrio crudo con cantos pulidos en todos sus contornos de 8mm instalado directamente en mueble. Se utilizará para remodelación de Agencia Ayarza.</t>
  </si>
  <si>
    <t xml:space="preserve">Por suministro e instalación de puerta blindada de 1.05 metros de ancho x 2.10 metros de alto, norma europea de resistencia nivel 4 color azul de acero galvanizado con lámina de acero frontal de 1/8 con 2 cerraduras de dial, sistema de anclaje lateral y forntal accionados con 1 cerradura de cilindro europeo con bisagras de 1". Se utilizará para remodelación Agencia Ayarza, según especificaciones en planos. </t>
  </si>
  <si>
    <t xml:space="preserve">MAPROCE </t>
  </si>
  <si>
    <t xml:space="preserve">Por 20.25m2 de cielo falso reticulado de fibra mineral, en área de trabajadores y servicio sanitario. Suministro e instalación de formato 0.60 x 0.60m y estructura esmaltada suspendida a una altura de H=3.20m. 2.24m2 de cielo falso reticulado de fibra mineral, en área de boveda. Suministro e instalación de formato 0.60 x 0.60m, estructura esmaltada suspendida a una altura de H=2.40m. Se utilizará para remodelación Agencia Ayarza. </t>
  </si>
  <si>
    <t xml:space="preserve">Por suministro e instalación de 4.11m de tubo metálico cuadrado de 2-1/2" x 2-1/2" formando marcos con bastidores verticales a no más de 1.20m de separación entre sí (o de acuerdo a la medida que requiera una curva) en el tirante inferior se deberá introducir una costanera de madera de 2"x2" anclada al tubo, para permitir la adecuada sujeción de los herrajes del vidrio templado y aplicación de 2 manos de pintura anticorrosiva color negro o blanco. Se utilizará para remodelación Agencia Ayarza. </t>
  </si>
  <si>
    <t xml:space="preserve">Por alquiler de salón para 20 personas que incluye montaje tipo escuela, mantelería color azul, sonido, pantalla, proyector y agua pura, 20 coffee breaks (incluye refresco y café) y 20 desayunos (incluye: huevos revueltos, plátanos fritos, frijoles volteados, crema, queso fresco y salsa ranchera especial). Taller de capacitación para representantes del cliente EMPORNAC por entrenamiento en manejo de la póliza ky facilitación de los procesos relacionados con la misma, el taller se llevará a cabo en Puerto Barrios el 17 de marzo de 2023. </t>
  </si>
  <si>
    <t xml:space="preserve">VALLE DORADO, S.A. / GRAN COSTA AZUL </t>
  </si>
  <si>
    <t>10 escáner de alto rendimiento, volumen diario mínimo de 6,000 páginas al día. Tecnología de digitalización: CCD y/o CMOS y/o Doble CIS Resolución óptica 600 ppp x 600 ppp como mínimo, Velocidad de escaneo ADF (b/n, A4) 60 ppm como mínimo, Velocidad de escaneo ADF (color, A4) 60 ppm como mínimo, Capacidad de ADF: 80 hojas o superior, Tamaño de escaneado ADF (mínimo) 52 x 52 mm, Tamaño máximo de escaneado (ADF) 216 x 356 mm, Sensor detector inteligente de paso de hojas, Escaneo de tarjetas plásticas y relieves, Conectividad USB 3.0 (incluir cable), Puerto Ethernet (Rj45), 10/100 integrado, Software incluido, Salidas de formato de archivo JPEG, RTF, BMP, PDF, como mínimo Sistemas operativos compatibles: Windows 7 o superior, Modos de escaneo (simple/dúplex), Voltaje de entrada 110 V Puerto Ethernet (Rj45), 10/100 integrado, Año de fabricación 2021 o superior, Se debe de contar con centro de servicio de la marca ofertada en el país, Se debe incluir certificación de garantía, Equipo nuevo, garantía de 3 años en sitio.</t>
  </si>
  <si>
    <t xml:space="preserve">Por reparación y mantenimiento de guillotina industrial mecánica que se tiene en el taller, derivado que la misma se averió. </t>
  </si>
  <si>
    <t>SERVICIOS TECNICOS SADOC-ADONAI</t>
  </si>
  <si>
    <t>Servicio e instalación de un banco de tierra física, para Edificio Quinta Avenida, con material incluido. Para proteger el elevador recien instalado.</t>
  </si>
  <si>
    <t>Cesar Armando Gomez Barrera</t>
  </si>
  <si>
    <t>Mano de obra y material por sustitución de 25 unidades de piso granito dañado. Colicación de piso nuevo de 30 * 30 cm. Por reparación de piso dañado en corredor del 3er. Nivel del area de la Gerencia de Recursos Humanos.</t>
  </si>
  <si>
    <t>Cristobal Tzoy / Construcciones Fuentes</t>
  </si>
  <si>
    <t>Suministro e instalación 10.2 ML de top tipo barra con cargadores metálicos de 1/8" * 2" con acabado de pintura tipo automotriz, top posformado imitación granito sin salpicadura. Para área de Contact Center en Edificio 5ta. Avenida.</t>
  </si>
  <si>
    <t xml:space="preserve">INNOVA ESTUDIO </t>
  </si>
  <si>
    <t>Credenza fabricada en melamina de 15 mm con tapacantos termofundido puertas abatibles con bisagras importadas ajustabls y gavetas papeleras con rieles telescopicos, jaladores de acero de barra de 15 centimetros, medudas general de la credenza: 1.20 mts de largo X 04.0 mts de fondo X 0.95 metros de alto. Mobiliario requerido por la Gerencia de Fideicomisos.</t>
  </si>
  <si>
    <t>Motor capacidad para 2,000 libras. Por reemplazo de motor dañado de portón principal del Edificio Central.</t>
  </si>
  <si>
    <t>Compra de 1,500 termos para el Crédito Hipotecario Nacional de Guatemala. Para promoción y publicidad de Banco CHN.</t>
  </si>
  <si>
    <t>VISION G CUATRO (4), SOCIEDAD ANÓNIMA</t>
  </si>
  <si>
    <t>Compra de 3,600 porta documento con franja típica para el Crédito Hipotecario Nacional de Guatemala. Para promoción y publicidad de Banco CHN.</t>
  </si>
  <si>
    <t>JOSÉ ALEJANDRO VILLAGRÁN  QUINTANILLA / AGROINDUSTRIAL VILLARUZ</t>
  </si>
  <si>
    <t>Pago de impuesto de circulación de 14 vehículos de funcionarios de El Crédito Hipotecario Nacional de Guatemala.</t>
  </si>
  <si>
    <t>Superintendencia de Administración Tributaria SAT</t>
  </si>
  <si>
    <t>Compra de 50 memorias USB de capacidaad 16 GB. Para uso de los Valuadores para probar el funcionamiento de objetos varios que se reciben como emepeño.</t>
  </si>
  <si>
    <t>Participación en presencia de marca en la caompaña publicitaria del evento en post publicitarios a publicarae el 27 de marzo hata terminar el evento, animación de video promocionando el evento y el banco, entrevista previa para la publicación de un vidrio, espacio fisico de hasta 6X3 mts para instala un stand, espacio en agenda para el producto CREDIGANADO y exclusividad como ente financiero. Por participación como patrocinador oficial del segungo Tianguis Ganadero a realizar en las instalaciones de la feria del municipio de Poptun en el departamento de Peten los dias 27 y 28 de abril 2023.</t>
  </si>
  <si>
    <t>Universal Empresarial</t>
  </si>
  <si>
    <t xml:space="preserve">Por compra de memoria Ram para Notebook de 16GB DDR4 de 3200 MHZ, 3 memorias Ram para Notebook de 8GB DDR4 de 3200 MHZ y 2 mochila para laptop de 17" pulgadas. Serán para los equipos de Auditoria Interna. </t>
  </si>
  <si>
    <t>FULL OFFICE, S.A.</t>
  </si>
  <si>
    <t xml:space="preserve">Por adquisición de certificado TLS Secure Site PRO con vigencia de un año para el servicio web www.miguallet.com. Para brindar seguridad cifrando el canal de comunicación entre el cliente y el servidor web, quien alojara la billetera digital de Banco CHN. </t>
  </si>
  <si>
    <t xml:space="preserve">CERTSUPERIOR </t>
  </si>
  <si>
    <t xml:space="preserve">Por adquisición de 10 licenciamientos anuales para derecho de uso de Software de creación, llenado de formularios y firma electronica de documentos para el Crédito Hipotecario Nacional de Guatemala. Adquirir e instalar licenciamiento de software para llenado de formularios, edición de documentos PDF, firmas electronicas y comentar documentos utilizando notas adhesivas, para el uso de El Crédito. </t>
  </si>
  <si>
    <t>11.98 M2 de cielo falso reticulado de fibra mineral - area de receptores - formato 0.60 x 0.60 m + estructura esmaltada suspendida a una altura de H=3.20 m. 0.31 M2 de cenefa tablayeso - area de receptores - suministro e instalación de cenefa a prtir de paneles de yeso en configuracion tipo losa. Construccion de paneles de tabla yeso ultralight de 1/2" + estryctyra de canal listón calibre 20 @ 0.61 m y canaleta de carga calibre 22 @ 1.22 m. suspendido con poste galanizado No. 20 @ 1.22 m, de las medidas indicada en los planos para la cenefa del area de "blue box". acabado nivel 3. Se utilizará para remodelación de Agencia Ayarza.</t>
  </si>
  <si>
    <t>50.62 m2 de cielo falso reticulado de fibra mineral en area de oficina de jefe de agencia, area de espera y servicio al cliente. Suministro e instalación de formato 0.60 x .060 m + estructura esmaltada suspendida a una altura de H=3.20 m. Se utilizará para la remodelación de Agencia Ayarza.</t>
  </si>
  <si>
    <t>2 puertas metalicas lisas, color blanco de lama de 0.5 mm de espesor con marco de acero galvanizado y fosfatado de 1.5 mm, relleno interior panal de abeja, set de bisagras regulables de acero soladas al marco. Se utilizará para remodelación de Agencia Ayarza segun especificaciones en planos.</t>
  </si>
  <si>
    <t xml:space="preserve">Compra de 15 combos de teclado y mouse alambricos. Será utilizados para atender solicitudes por cambio de teclado y mouse que se encuentren en mal estado. </t>
  </si>
  <si>
    <t>Levantado de muro mamposteria de 15.33 m2 (20 cm). Levantado de muros de block de 20x20x40 cm, de 35 kg clase c + pines de varillas #3 fundidos con graut tipo pesado en todos los adujeros de los blocks, acabado tipo alisado (resane + apliacación de base gris + aplicación de alisado) incluye suministro de materiales y mano de obra + juntaa fria con durport de 1" + aplicaci´n de silicon estructural en la junta. Se utlizará para remodelación de Agencia Ayarza.</t>
  </si>
  <si>
    <t>BS CONSTRUCCIONES, S.A.</t>
  </si>
  <si>
    <t xml:space="preserve">Levanto de muro mampostería de 58.6 m2 (15 cm). Levantado de muros de block de 15x20x40 cm, de 35 kg clase c + mochetas principales 5 (mp2) de 15x15 cm, mas acabado tipo aliadado (resane + aplicación de base gris + aplicación de alisado). Incluye suministro de materiales y mano de obra + junta fría con duropor de 1" + aplicacion de silicion estructural en la junta. Se utilizará para remodelación de Agencia Ayarza. </t>
  </si>
  <si>
    <t xml:space="preserve">Alisado de 76.78 m2 de muros existentes exteriores A H = 4.00 m. Suministro de materiales y manos de obra de acabado. Alisado de 84.13 de muros existentes internos A H= 3.20 m. Suministro de materiales y mano de obra de acabado. Suministro e instalación de 8.75 m2 de azulejo azul en muros de servicio sanitario - formato 20 x 60 cm. </t>
  </si>
  <si>
    <t>Fundición de 2.28 m2 de losa tradicional área de bóveda. Suministro de materiales + fundición de losa de concreto de capacidad estructural de 210 kg/cm2 con espesor de 0.15 m + doble cama de electromalla en losa con una seperación entre cada cama de 2 pulgadas. Previo a la fundición de las instalaciones eléctricas y especiales deben de queda finalizadas. Fundición de 2.46 m2 de losa de contra piso en área de bóveda. Suministro de materiales + fundición de losa de concreto de capacidad estructural de 210 kg/cm2 con espesor de 0.15 m + doble cama de electromalla de 6x6 formada con acero legitiomo de alara resistencia. Se utilizará dos camas en losa con una seperación entre cada cama de 2 pulgadas. previo a la fundición las instalaciones electricas y especiales deben de queda finalizadas. Se utilizará para remodelación de Agencia Ayarza.</t>
  </si>
  <si>
    <t xml:space="preserve">Por suministro de materiales más fabricación de 5 soleras de arranque SA1, serán de dimensiones de 0.20x0.20m de concreto 4000 PSI, suministro de materiales más fabricación de 25.41m de solera de arranque SA2 serán de dimensiones de 0.15x0.20m de concreto 4000PSI y suministro de materales mas contrucción de 3.07m2 de losa de cimentación con concreto de capacidad estructural de 4000 PSI. se utilizará para remodelación de Agencia Ayarza. </t>
  </si>
  <si>
    <t xml:space="preserve">Por 3 mochetas principales de concreto 3000 PSI: 1 de 20x20cm, con refuerzo longitudinal de 4 varillas #4 de acero legítimo grado 40, 1 de 15x15cm con refuerzo longitudinal de 4 varillas #4 de acero legítimo grado 40 y 1 de 15x25cm con refuerzo longitudinal de 6 varillas #4 de acero legítimo grado 40. Estas mochetas servirán para la instalación de la puerta de la bóvedad, en la remodelacion de Agencia Ayarza. </t>
  </si>
  <si>
    <t xml:space="preserve">Por 5 soleras de concreto 3000 PSI, refuerzo longitudinal de 4 varillas #4, acero legítimo grado 40: 1 de 11.8m intermedia de 20x20cm, 1 de 36.24m intermedia de 15x20cm, 1 de 1.91m intermedia de 15x10cm, 1 de 5m de remate de 20x30cm y 1 de 11.36m de remate de 15x20cm. Se utilizará para remodelación de Agencia Ayarza.  </t>
  </si>
  <si>
    <t xml:space="preserve">Compra de 3 ventiladores de torre. Para oficina que ocuparán los Ansalistas Sénior en el Edificio Quinta Avenida. </t>
  </si>
  <si>
    <t>Compra de 50 camisas tipo Columbia color blanco con 2 logos bordados y 50 gorras con 1 logo bordado color blanco. Para uso del personal de Monte de Piedad qur realiza trabajo campo.</t>
  </si>
  <si>
    <t>Multiservicios Globales</t>
  </si>
  <si>
    <t>182912K</t>
  </si>
  <si>
    <t>Compra de impresora multifuncional laser a color para la Gerencia de Planificación y Desarrollo  para imprimir, escaner y fotocopiar documentos imporantes en blanco y negro, asi como tambien a color en una buena resolución, documentos requeridos por las autoridades de la Institución.</t>
  </si>
  <si>
    <t>Por elaboración de Dictamen legal sobre la aplicación del Decreto 51-2022 Ley Temporal de Desarrollo Integral. El dictamen legal solicitado, servirá para el programa de Gobierno que será ejecutado por el Ministerio de Desarrollo Social. (MIDES).</t>
  </si>
  <si>
    <t xml:space="preserve">ASENSIO ANDRADE &amp; ASOCIADOS, LIMITADA </t>
  </si>
  <si>
    <t>Compra de 5,000 pachones para el Crédito Hipotecario Nacional de Guatemala. Para promoción y publicidad de Banco CHN.</t>
  </si>
  <si>
    <t>SANDRA YESENIA ARIZA ALBIZURES Y NELSON BERNAL BARILLAS VASQUEZ, COPROPIEDAD / BARIZA IMPORTACIONES</t>
  </si>
  <si>
    <t>Compra de 1,100 tazas térmicas para el Crédito Hipotecario Nacional de Guatemala. Para promoción y publicidad de Banco CHN.</t>
  </si>
  <si>
    <t>SUMINISTROS EMPRESARIALES DE GUATEMALA, SOCIEDAD ANÓNIMA</t>
  </si>
  <si>
    <t>Compra de 5,000 libretas azules para El Crédito Hipotecario Nacional de Guatemala. Para promoción y publicidad de Banco CHN.</t>
  </si>
  <si>
    <t>GUARTE COPROPIEDAD</t>
  </si>
  <si>
    <t xml:space="preserve">Por compra de sistema de alarma. Lo anterior será utilizado para Agencia Aeronaútica Cívil adjunto detalle. </t>
  </si>
  <si>
    <t>Por compra de 45 pines de 5 años, 45 pines de 10 años, 5 pines de 20 años, 5 pines de 25 años, 5 pines de 30 y 5 pines de 35 años. Para el personal de la Intitución con 5,10,20,25,30 y 35 años de labore consecutivos para utilizar en el año 2023.</t>
  </si>
  <si>
    <t>Por 35 coffee break por actividad off boarding (despedida) de Verónica Castillo, por renuncia a partir del 16/03/2023, a realizarse el 21/03/2023</t>
  </si>
  <si>
    <t>JOSÉ ALEJANDRO SEGURA ESTIN / DE MARIA</t>
  </si>
  <si>
    <t>Compra de 2 silla ejecutivas de malla, base cromada y con 5 rodos dobles. Para uso del Jefe del Departamento de Cartera y Jefe Operativo de Tarjeta de Crédito y Débito.</t>
  </si>
  <si>
    <t>MUEBLES EXCELENCIA</t>
  </si>
  <si>
    <t>1 página completa full color (6X8 modulos), publicada en Parte Informativa del Diario de Centro America de 10.4" de ancho X 12.5" de alto. Para promoción y publicidad en Edición Abril 2023.</t>
  </si>
  <si>
    <t>DIARIO DE CENTROAMERICA</t>
  </si>
  <si>
    <t xml:space="preserve">Por compra de 2 persiana manual vertical de PVC color TAN: 1 de 1.88m ancho x 2.34m de alto y 1 de 3.16m ancho x 2.34 de alto. Por remodelación del área que ocupará la Gerencia de Riesgos en Edificio 5a. Avenida. </t>
  </si>
  <si>
    <t xml:space="preserve">Suministro e instalación de tabla yeso a dos caras con estructura galvanizada poste y canal. Aplicación de masilla en juntas y torillo, suministro y aplicación de pintura blanca 14.85m2 de levantado y 29.7m2 de pintura. Remodelación del 4to. Nivel Edificio Quinta Avenida. </t>
  </si>
  <si>
    <t xml:space="preserve">Por compra de impresora laser a color: velocidad de impresión de 28ppm (negro) y 28ppm (color). Calidad de impresión en negro y color 600x600 ppp, impresión doble cara autómatico, conectividad, estandar 1 puerto USB 2.0 de alta velocidad; 1 USB integrado; puerto de red Gigabit Ethernet 10/100/1000 base-T integrado; 1 radio Wi-Fi 802.11b/g/n/2,4/5GHZ. Bandeja multipropósito de 50 hojas, bandeja de entrada de 250 hojas, alimentador automático de documentos ADF de 50 hojas. Será utilizada en Presidencia para imprimir documentos a utilizarse en reuniones con autoridades. </t>
  </si>
  <si>
    <t xml:space="preserve">Por suministro e instalación de 5 cubiculos con escritorio de 1.20mt de largo x 0.60mt de fondo y 0.76mt de alto con sus muebles tipo robot con 3 gavetas de 0.45mt de ancho x 0.50mt de fondo y 0.73mt de alto, con sus mamparas de 1.25mt de alto x 1.05mt de ancho en melamina de 5/8" imitación madera y suministro e instalación de muebles con 3 gavetas con 0.30mt de ancho x 0.50mt de fondo y 0.73mt de alto en melamina de 5/8" imitación madera. remodelación y adecuación de persnal área de Sindicato Edificio Central. </t>
  </si>
  <si>
    <t xml:space="preserve">Por fabricación e instalación de mueble de recepción con estructura de melamina de 5/8" color blanca en todas las caras internas y externas, con refuerzo interno de madra tratada, top de receptor y atención al cliente de melamina 5/8" color nogal parís, top flotante con melamina blanca 3/4", robot gavetero con estructura tipo canaleta de melamina blanca de 5/8", zócalo imitación aluminio, incluye tres unidades de pasacables de 60mm color negro. Para readecuación de áreas secretariales del nivel 2. </t>
  </si>
  <si>
    <t xml:space="preserve">Por 5 cintillos en página full color (6x1 módulos), en tamaño de ancho 10.4" x alto 1.5" pulgadas. En Diario de Centro América, Edición abril 2023. Para promoción y publicidad de Banco CHN. </t>
  </si>
  <si>
    <t xml:space="preserve">DIRECCIÓN GENERAL DEL DIARIO DE CENTRO AMERICA Y TIPOGRAFIA NACIONAL </t>
  </si>
  <si>
    <t>Compra de 4 alicates  9", 4 pinzas 6", 4 tijeras para lamina corte recto, 4 juegos desarmadores 70 piezas, 4 arcos para sierra y 4 niveles. Herramientas para uso del personal de la Unidad Eléctrica.</t>
  </si>
  <si>
    <t>PROVALES, S.A.</t>
  </si>
  <si>
    <t>Compra de 4 corta alambre 6", 4 pela cable automatico, 4 pela cable 8", 4 juegos desarmadores aislados, 4 flexometros de 8 metros y 4 navajas. Herramientas para uso del personal de la Unidad Eléctrica.</t>
  </si>
  <si>
    <t>Compra de 4 escuadras de metal, 4 bolsas para herramientas y 4 martillos. Herramientoas para uso del personal de la Unidad Eléctrica.</t>
  </si>
  <si>
    <t>Compra de 5 cubetas de pintura color amarillo de tráfico par señalización del área de parqueos, encaminamiento en áreas de ingreso y bodega.</t>
  </si>
  <si>
    <t>Sur Color</t>
  </si>
  <si>
    <t xml:space="preserve">Bolsa de empleo Online (anual). Plataforma virtual para poder ampliar el target de candidatos ideale para las plazas vacantes, generando que la institución tenga mayor visualización, logrando promover la imagen de El Crédito a nivel Nacional, el servicios sera anual, por lo que iniciará desde la fecha de la prestación del servicio hasta que se cumplan los 365 días del año. </t>
  </si>
  <si>
    <t xml:space="preserve">COMPUTRABAJO </t>
  </si>
  <si>
    <t xml:space="preserve">Por compra de 2 sillas premium con soporte de espalda, altura ajustable, con base estrella de 5 rodos. Por requerimiento del modelo especifico solicitado por Presidencia. </t>
  </si>
  <si>
    <t xml:space="preserve">ARISTA, S.A. </t>
  </si>
  <si>
    <t xml:space="preserve">Por compra de 6 set de comedor. Para conformar el área del comedor del inmueble de la 10ma. AV., en donde se encuentra la Gerencia de Banca de Desarrollo. </t>
  </si>
  <si>
    <t xml:space="preserve">Por servicio de instalaciones. Para llevar a cabo la capacitación-taller "Rompiendo Paradigmas", ¿cómo tener éxito en nuestro trabajo?, dirigido a la Gerencia de Cartera, el 25 de marzo de 2023. </t>
  </si>
  <si>
    <t xml:space="preserve">MANUEL ENRIQUE VASQUEZ ROUANET </t>
  </si>
  <si>
    <t>Por compra de 111 refacciones. Para llevar a cabo la capacitación-taller "Rompiendo Paradigmas", ¿cómo tener éxito en nuestro trabajo?, dirigido a la Gerencia de Cartera, el 25 de marzo de 2023.</t>
  </si>
  <si>
    <t>LAS CEBRESÍTAS</t>
  </si>
  <si>
    <t xml:space="preserve">Por compra de 13 monitores de 21" a 22" con conexión HDMI y un monitor de 24" con conexión HDMI. Serán distribuidos de la siguiente manera: 6 monitores de 21" a 22" para la Gerencia de Analisis de Créditos, 3 monitores de 21" a 22" para Gerencia de Agencias, 2 monitores de 21" a 22" para Businnes Inteligence, 2 monitores de 21" a 22" para Auxiliares de Desembolso de Cartera y un monitor de 24" para Filmmaker del Depto. de Mercadeo. </t>
  </si>
  <si>
    <t xml:space="preserve">Escalera tipo avión altura a la plataforma 2.75mts, de altura de 2.75mts por 0.70mts de ancho; plataforma de 0.60mts de ancho por 0.60mts de largo y capacidad de carga superior a 600 libras. Para uso en archivo Colonia la Florida, en donde actualmente se está resguardando la información en cajas plásticas en estanterías tipo racks los cuales tienen una altura a considerar, por lo que necesitamos que la escalera se adecue a nuestra necesidad. </t>
  </si>
  <si>
    <t>Compra de 3 monitores de 22 pulgadas para Auxiliares Administrativos para la Gerencia de Banca Bienes Raices, según requerimiento R-048672.</t>
  </si>
  <si>
    <t>PUNTO DIGITAL</t>
  </si>
  <si>
    <t>Pagina completa full color (6X8 modulos) para publicar en la Revista de Semana Santa 2023 del Diario de Centro América. Para promoción y publicidad el 31 de marzo de 2023.</t>
  </si>
  <si>
    <t>Compra de 5 sillas ejecutivas color negro, con apoyabrazos y base nylon de 5 rodos. Una para uso del Gerente de Cartera y cuatro para stock.</t>
  </si>
  <si>
    <t>Fabiración e instalación de 3 escritorios, fabricados con melamina de 5/8" imitación madera, top engrosado a 1-1/4", con tapacantos de 0.45 mm, rieles de extensión total de cierre normal, jaladores de barra de 15 mm, mamparas divisorias con acrilico de 3 mm color negro sujeto a escritorio con bases satinadas, con medidas 0.60 mts de ancho, 1.50 mts de largo y 0.825 mts de alto, las mamparas tendrán 0.35 mts de altura. para remodelación del Centro de Negocios Galerias del Sur.</t>
  </si>
  <si>
    <t>Fabricación e instalación de 8 puestos de trabajo, fabricado con melamina de 5/8" imitación madera, con tapacantos de 0.45 mm, mamparas divisionarias con acrilico de 3 mm color negro sujeto a escritorio con bases satinadas, con medidas 0.60 mts de ancho, 1.00 mts de largo y 0.80 mts de alto, las mamparas tendrán 0.35 mts de altura. para remodelación de Centro de Negocios Galerías del Sur.</t>
  </si>
  <si>
    <t>Fabriación e instalación de 3 puestos de trabajo, fabricado con melamina de 5/8" imitación madera, con tapacantos de 0.45 mm, mamparas divisionarias con acrilica de 3 mm color negro sujeto a escritrio con bases satinadas, con medidas 0.60 mts de ancho, 0.75 mts de largo y 0.80 mts de alto, las mamparas tendrán 0.35 mts de altura. Para remodelación de Centro de Negocios Galerías del Sur.</t>
  </si>
  <si>
    <t>Capacitación-taller "Rompiendo paradigmas, ¿Cómo tener éxito en nuestro trabajo?". Dirigido al personal de la Gerencia de Cartera el 25 de marzo de 2023.</t>
  </si>
  <si>
    <t>Herctor Oswaldo Armas Ortiz</t>
  </si>
  <si>
    <t>Compra de proyector Samsung SPLSP3BL Freestyle TV Portatil Full HD 100" proyección ajustable en 180 de 550 LED Lumen. Ajuste automático sobre superficies irregulares. Sonido premium 360 incorporado. Por cambio de proyector en el Auditorium para mejorar la calidad de la imagen proyectada en la sala.</t>
  </si>
  <si>
    <t>Distribuidora Electronica, S.A. MAX</t>
  </si>
  <si>
    <t xml:space="preserve">Compra de 100,000 precintos denominación Q2,000.00 en fajos de 100 unidades. Para despacho y existencia  de los Departamentos de Seguros, Red de Agencias y Oficinas Centrales. </t>
  </si>
  <si>
    <t>250,000 trifoliares impresos a full color en tiro y retiro en papel couche brillante b-80 gramaje 115, tamaño de 10.5 x 8.5 pulgadas. Para promoción y publicidad de Banco CHN.</t>
  </si>
  <si>
    <t>568677-6</t>
  </si>
  <si>
    <t>Compra de 20,000 sobres kraft oficio con impresión separados en paquetes de 100 unidades. Para despacho y existencia de los Departamentos de Seguros, Red de Agencias y Oficinas Centrales</t>
  </si>
  <si>
    <t>Compra de 50 roll ups tamaño 0.80 X 2 metros, impresión full  color, de lona vinilica. Para uso en activaciones de Gerencia de Agencias, Gerencia de Negocios, Gerencia Banca de Bienes Raices, Gerencia Banca de Desarrollo.</t>
  </si>
  <si>
    <t>Compra de 12 archivos verticales de metal de 4 gavetas, con marcos incorporados para carpeta oficio, con rieles extensibles, sistema  general de llave, color negro, medidas de 1.30 de alto X 0.45 de ancho X 0.64 de fondo, medidas en metros.</t>
  </si>
  <si>
    <t>SMART OFFICE, S.A.</t>
  </si>
  <si>
    <t>Adquisición de 500 cajas plásticas color azul con tapadera de medidas 60 x 40 x 30 centímetros, de capacidad 57 litros. Para existencias y despacho a Oficinas Centrales, Departamentos Adscritos y Red de Agencias.</t>
  </si>
  <si>
    <t>6 Laptop Intel Core i5 de 12a generación, 16 RAM almacenamiento Unidad de estado sólido SSD de 512 GB, memoria RAM 16GB DDR4, pantalla de 15.6 pulgadas FHD, IPS (1920 x 1080), Sistema operativo Windows 10 Pro actualizable a Windows 11 Pro, conectividad Wifi y bluetooth, puertos 3 USB Superspeed Type-A con velocidad de señalización de 5 Gb/s (1 de carga, 1 de alimentación); 1 USB SuperSpeed Type-C con velocidad de señalización de 10 Gb/s (USB Power Delivery, DisplayPort 2.1; 1 combinación de auriculares y micrófono; 1 alimentación de CA; 1 RJ-45; 1 HDMI 2.1b, garantía de 1 año por desperfectos de fábrica. Proveer a la Gerencia de Agencias por crecimiento.</t>
  </si>
  <si>
    <t>DATAFLEX, SOCIEDAD ANÓNIMA</t>
  </si>
  <si>
    <t>Compra de 4 hands free bluetooth, manos libres. Para uso de los Ajustadores que atienden emergencias en motocicleta.</t>
  </si>
  <si>
    <t>Motofasto, S.A.</t>
  </si>
  <si>
    <t>Compra de 1,200 helados de hielo. Para promover la responsabilidad social empresarial, el clima laboral y la felicidad organizacional, por medio de un helado previo a la semana mayor (Edificio Central, Seguros y Fianzas, 5ta. Avenida, Almacenes, Monte de Piedad y 10ma, Avenida)</t>
  </si>
  <si>
    <t>Abuelitos Heladeros</t>
  </si>
  <si>
    <t xml:space="preserve">Por overhaul completo y mantenimiento de turbo. Reparación de motor por kilometraje del vehiculo, camioneta Mitshubishi Nativa, placas P900DLY a cargo del Sindicato. </t>
  </si>
  <si>
    <t>CENTRAL DE OVERHAUL GUATEMALA, S.A.</t>
  </si>
  <si>
    <t xml:space="preserve">Por compra de 3 microondas industriales. Para uso de los colaboradores del CHN en la cafetería del 6to. Nivel. </t>
  </si>
  <si>
    <t xml:space="preserve">Por compra de 250 cintas de tinta original para impresoras DASCOM 1330, color negro original, 9 millones de caracteres, requerido carta de distribuidora autorizado de la marca para Guatemala. Para uso en impresoras Dascom matriz, instaladas en las áreas de receptores pagadores de agencias de la institución. </t>
  </si>
  <si>
    <t xml:space="preserve">Por compra de 25 camisas tipo columbia color blanco. Para la Coordinación comercial de la Gerencia de Seguros y Fianzas para personal que participa en actividades específicas de la Gerencia, como capacitaciones en intituciones cliente, jornádas méditas, y más. </t>
  </si>
  <si>
    <t>Compra de 2,000 folderes impresos sección Reclamos y Ajustes en paquetes de 100 unidades. Para despacho y existencia de los Departamentos de Seguros, Red de Agencias, Oficinas Centrales</t>
  </si>
  <si>
    <t xml:space="preserve">Soluciones Impresas </t>
  </si>
  <si>
    <t>Compra de 1,000 blocks de notas adhesivas post it de 400 hojitas de 3X3" pastel.  ara despacho y existencia de los Departamentos de Seguros, Red de Agencias, Oficinas Centrales</t>
  </si>
  <si>
    <t>Ventanería de vidrio laminado con perfiles de PVC color blanco de 20.14 m2. Suministro e instalación de vidrio laminado 4 mm + PVB + vidrio laminado 4mm) + perfiles de PVC color blanco con refuerzos de acero galvanizado, sandblast según diseño + pelicula de seguridad tipo film anti-vandalico. Se utilizará para remodelación de Agencia Ayarza.</t>
  </si>
  <si>
    <t>Havilmac</t>
  </si>
  <si>
    <t>Rotulo logo CHN para interior. Rotulo de laminas de acrilico blanco de 6mm. Flotado 1 cm a partir del muro. Instalador por medio de pines. Rotulo logo CHN con luz frontal - fachada principal - Suministro e instalacion de rotulo tipo block de 4cm de profundiad,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Rotulo autobanco con luz frontal - fachada lateral - Suministro e instalacion de rotulo tipo block de 4 cm de profundidad,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Para remodelacion de Agencia Ayarza</t>
  </si>
  <si>
    <t>Rotulo logo CHN - jardineria Autobanco - Suministro e instalación de rotulo tipo block de 4cm de profundidad de ACM blanco brillante de 5 mm con acabado PVDF para exterior. Rotulo de caja. Suministro e instalación de rotulo fabricado en lamina de acrilico blanco de 6mm. Rotulo de acrilico color rojo (R173 G38 B45) y acrilico traslucido de 6 mm - atencion al cliente. Suministro e instalación de rotulo de acrilico de 6mm de color rojo (R173 G38 B45) + acrilico traslucido de 6mm + vinil tipo sticker color blanc con la palabra "atención al cliente". Rotulos de acrilico color rojo (R173 G38 B45) y acrilico traslucido de 6mm - asesor de negocios. Suministr e instalación de rotulo de acriico de 6mm de color rojo (R173 g38 B45) + acrilico traslucido de 6 mm + vinil tipo sticker color blanco con la palabra "asesor de negocios". Rotulo de misión y visión 0.40 x 0.60 m. Suministro e instalación de letreros de misión y visión con una base de acrilico traslucido de 6mm con todos los cantos pulidos + letras de palabra "mision y vision" en vinil color blanco instaladas sovre el vidrio templado + a sujetadores de acero inoxidable de 1" + acrilico de 6mm de color azul (R25 G44 B103). Para remodelación de Agencia Ayarza</t>
  </si>
  <si>
    <t xml:space="preserve">Por compra de 2 persianas manuales, tipo vertical, material PVC, color Tan, 2.635m ancho x 1.21m. Alto. Derivado a remodelación en 5ta. Avenida 12-60 zona 1, 6to. Nivel. </t>
  </si>
  <si>
    <t xml:space="preserve">Por compra de 2 persinas vertical de PVC, ancho 2.585m por alto 2.39m, sistema de cadena ya instalada en área, color TAN, una de vía izquierda y otra de vía derecha. Derviado a remodelación en 5ta. Av. 12-60 zona 1, 4to. Nivel. </t>
  </si>
  <si>
    <t>Renovación de 150 licencias de ESET Protec Entry (ESET Endpoint Protection Advanced Cloud) 6 meses. Solución de seguridad de antivirus y antimalware para los sistemas operativos de los equipos de la Institución.</t>
  </si>
  <si>
    <t>Sistems Enterprise, S.A.</t>
  </si>
  <si>
    <t xml:space="preserve"> Por remodelación de servicio sanitario de oficina de Vicepresidencia, lo cual incluye: suministro e instalcion de ceramica, lámparas de interior LED, desmontaje de azulejo, instalación de cielo falso tipo losa, 1 espejo biselado, cerramiento de ducha con vidirio templado, movimiento de tomacorrientes e instalación de reposadera en área de ducha. </t>
  </si>
  <si>
    <t xml:space="preserve">Por ajuste y limpieza de 60mts de 2 ventanas de aluminio, 18 metros de empaque, 2 camios de operadores y 8 vidrios claros de 0.86mts. Limpieza de ventanas de aluminio y cambio de vidrio del 6to. Nivel del Edificio Quinta Avenida. </t>
  </si>
  <si>
    <t>Reubicación de unidad condensadora de 24,000 BTU, del sistema de aire acondicionado. Por remodelación del centro comercial donde se ubica la Agencia San Lucas Sacatepequez</t>
  </si>
  <si>
    <t>Compra de 500 bifoliares impresos a full color, tiro y retiro, en material coushe 80, tamaño carta, doblados por la mitad. Para promoción y publicidad de Seguros y Previción de Banco CHN.</t>
  </si>
  <si>
    <t>Soluciones Litograficas</t>
  </si>
  <si>
    <t>Reperación de tubería de cisterna ubicada en el sótano del Edificio Central.</t>
  </si>
  <si>
    <t>Extintion Total Systems</t>
  </si>
  <si>
    <t xml:space="preserve">Por suministro e instalación de persianas manueles tipo vertical, material PVC, color Tan: 2 de 2.58m de ancho x 2.34m de alto, 2 de 2.59m de ancho x 2.34m de alto, 1 de 2.84m de ancho x 2.36m de alto, 1 de 2.98m x 2.37m alto y 2 de 2.33m de ancho x 2.35m de alto. derivado a remodelación en 5ta. Avenida 12-60 zona 1, 6to. nivel.  </t>
  </si>
  <si>
    <t>Por suministro e instalación de 2  puerta metálica enrrollable de acero recubierto en aluminio y zinc, una de 2.40x2.55mts y otra de 2.39x2.55mts. Se utilizará para remodelación Agencia Ayarza,</t>
  </si>
  <si>
    <t>ABRIL 2023</t>
  </si>
  <si>
    <t>Capacitación-taller "Outdoor training - integración de equipos de trabajo". Dirigido a la Gerencia de Cartera a realizarse el 03/06/2023.</t>
  </si>
  <si>
    <t>Hector Oswaldo Armas Ortiz</t>
  </si>
  <si>
    <t>Traslado de acometida principal monofásica 120/240V. Incluye cable THHN calibre 4", tuberia de 1 1/4" de PVC y mano de obra. Se utilizará para remodelación Agencia Ayarza.</t>
  </si>
  <si>
    <t xml:space="preserve">Por sumibnistro e instalación de 2 puerta de vidrio laminado, perfiles de PVC color blanco de 1.10x2.30m, panel de vidrio laminado, perfiles de PVC color blanco de 1.10x0.25m sobre la puerta y otra con perfiles de PVC color blanco de  0.80x2.30m y con perfiles de PVC color blanco de 0.80 x 0.90m sobre la puerta. se utilizará para remodelación de Agencia Ayarza, según especificaciones en planos. </t>
  </si>
  <si>
    <t xml:space="preserve">Por 30.78m2 de levantado de muro de tablayeso a una cara sin refuerzo: yso ultralight de 1/2", estructura de canales de 2-1/2" calibre de 20 de acero galvanizado, acabados de muros nivel 3 y refurzo de madera en vanos de puertas y ventanas de 2/1/2" x 2-1/2" de piso a cielo. se utilizará para remodelación Agencia Ayarza. </t>
  </si>
  <si>
    <t>P08 puerta doble pegable - 1.45 X 2.10 m. Suministro e instalación de puedra de MDF de 2" de doble hoja, cada una pegable + apliación de pintura laqueada color blanco (R226 G223 B218) + marco de madera sólida tipo plo blanco + bisagras tipo libro de 4" para cada una + manecilla cuadrada de acero inoxidable no brillante + cerradura. P09 puerta MDF 0.80 X 2.10 m. Suministro e instalación de puerta de MDF de 2" + apliacación de pintura laqueada azul (R25 G44 B103) + marco de madera sólida tipo palo blanco + bisagras tipo libro de 4" + manecilla cuadrara de acero inoxidable no brillante + cerradura. Para remodelación de Agencia Ayarza.</t>
  </si>
  <si>
    <t xml:space="preserve">Por 40.84m2 levantado de muros de tablayeso con refuerzo de estructura metálica para anclaje de piezas decorativas: paneles de yeso ultralight de 1/2", estructura metálica de tubo cuadrado de 2-1/2" x 2-1/2" de acuerdo con las modulaciones del plano. acado de muros nivel 3, más refuerzos de madera en vanos de puerta y ventanas. se utilizará para remodelación de Agencia Ayarza. </t>
  </si>
  <si>
    <t>Cuarto eléctrico para la protección de la planta eléctrica, levantado con muros de mampostería de block de 35kg (15X20X40 cm) clase "C" + mochetas en las esquinas y en los marcos de la puerta, armadas con 4 var. #4 y estribos #2 @0.15 m + solera de amarre armada con 4 var. #4 y estribos #2 @0.15 m + construcción con losa de 12 cm armada con 2 camas de electro malla. Todo el concreto a utilizar deberá tener una resistencia minima de 3000 PSI. Todo el acero deberá ser elegitimo grado 40. Las medidas internar minimas del cuarto serán de 1.20 X 1.20 X 1.50 m. Para remodelación de Agencia Ayarza.</t>
  </si>
  <si>
    <t xml:space="preserve">Suministro e instalacion de rótulo de acrilico blanco flotado de "El Banco de Todo Un Pais" de 12cm de alto, suministro e instalación de letreros tipo directorio con base de acrilico translucido más logo del Crédito Hipotecario Nacional en vinil blanco, suministro e instalación de letreros tipo taza de cambio con una base de acrilico traslucido con titulos de los 12 meses, 31 números para los días del mes, 10 rotulos desde el año 2022 al 2032, 8 juegos de digitos del 0 al 9, 2 puntos, más logo del Crédito Hipotecario Nacional en vinil blanco, rotulo de "Tipo de Cambio", "Compra/Buy",  "Ventas/Sell", en vinil blanco. Suministro e instalción de afiches con base de acrilico traslucido de 6mm. para remodelación de Agencia Ayarza. </t>
  </si>
  <si>
    <t>Cambio de kit de tiempo por desgaste de uso al vehiculo Pickup Toyota P386FZJ a cargo de Vicepresidencia.</t>
  </si>
  <si>
    <t>Revisión e instalación de hidraulicas y de drenaje para el adecuado funcionamiento de las mismas. Prueba hidrostatica para garantizar que no existan figas ni falas uniones entre la tubería de agua potable. Suministro e instalación de inodoro de porcelana sanitaria blanca de una pieza + tapadera con aro, capacidad de descarga 1.400 galones, instalación con todos los accesorios. Suministro e instalación de lavamanos de pedestal dentro de servicio sanitario. Para remodelación de Agencia Ayarza.</t>
  </si>
  <si>
    <t>Por fabricación e instalación de rótulo tipo bandera en material de lona vinílica trslucida más vinilo azul mate, medida: 3.00 x 1.00mts, instalado en tubo de 4 pulgadas existente. Se utilizará para la Unidad Móvil 1 (Agencia Ayarza)</t>
  </si>
  <si>
    <t xml:space="preserve">Por compra de 500 botones publicitarios impresión a full color (arte creditazo) y 200 botones publicitarios impresión a full color (arte Banco del Niño) amobs de 2 1/4 de pulgada. </t>
  </si>
  <si>
    <t xml:space="preserve">Por compra de 500 habladores o wonbbler medida 4 x 6.9 pulgadas en texcote full color en acetato mounting para instalación. Por vestimenta en la Red de Agencias por lanzamiento de producto "Creditazo". </t>
  </si>
  <si>
    <t xml:space="preserve">Por compra de 47 Ventiladores de torre, de 5 velocidades, 3” de ancho de 2 aspas. Para las diferentes areas de seguros y fianzas los cuales van a ser asignados al primer nivel, segundo nivel, tercer nivel y quinto nivel. </t>
  </si>
  <si>
    <t xml:space="preserve">Por hidrante contra incendios que incluya 20 metros de tubería de 3 pulgadas, accesorios, llave de contrapuerta y T mecánica. Mano de obra por instalación de tubería. Mejorar la infraestructura de combate del Edificio Central contra incendios. </t>
  </si>
  <si>
    <t xml:space="preserve">Por 251 servicios de aplicación de esmalte vitrio h horneado de teselas para murales. Trabajos de restauración de los murales Carlos Mérida, ubidados en el interior del Edificio Central. </t>
  </si>
  <si>
    <t>LATIN METAL, S.A.</t>
  </si>
  <si>
    <t xml:space="preserve">Por compra de 4 mesas de futillo con varillas de 1.51mt de largo x 1.21mt de ancho y 0.83mt de altura, 10 pelotitas de repuesto y 2 muñecos de repuesto. Para la recreación de los colaboradores del Banco CHN. </t>
  </si>
  <si>
    <t>EVELYN JUDITH SAMAYOA AGUILAR / EL MUNDO DEL BILLAR</t>
  </si>
  <si>
    <t xml:space="preserve">Por visita técnica para revisión y reparación de daño de aire acondicionado tipo cassete. Para reparación de equipo en Agencia Gran Carchá debido a sobre carga de voltaje de alimentación. </t>
  </si>
  <si>
    <t xml:space="preserve">Por suministro e instalación de ventilador para condensadora de equipo de aire acondicionado. Se requiere para reparación de equipo de aire acondicionado de Agencia Miraflores. </t>
  </si>
  <si>
    <t xml:space="preserve">24 rotulos para estanterias fabricadas en corplast con laminador para conservar el calor de 1.01 x 0.10 mts. 1 rotulo de tecnologia fabricado en PVX de 3mm + vinil + mounting tape de 1.20 X 0.50 mts. 1 rotulos de herramienta gfabricado en PVC de 3mm + vinil + tornilñlo de 1.20 X 0.50 mts. 1 rotulos en columna arriba, fabricado en PVC de 3mm, medidaas 1.50 X 0.55 mta parte frontal, medida 1.50 X 0.40 mts medida atras, impresion ufull color tiro y retiro, instalacion pegado en pared solamente 0.15 mts de lado frontal + tornillo. 2 rotulos de joyeria colgantes, fabricados en PVC de 5 mm + vinil tiro y retiro + argollas + hilo de pesccar de 0.30 X 0.85 mts. 1 rotulo de tecnologia colgante fabricados en PVC de 5 mm + vinil tiro y retiro + argollas + hilo de pescar 0.30 X 0.85 mts. Rotulación de clasificación de productos, ofertas en sala de ventas de MOnte de Piedad Central. </t>
  </si>
  <si>
    <t>Compra de 100 botes paleros cuadrados, medidas 30 X 25 cm, 12 litros en color azul. Para despacho y existencia de los Departamentos de Seguros, Red de Agencias y Oficinas Centrales.</t>
  </si>
  <si>
    <t xml:space="preserve">Por compra e instalación de 1 bateria cache para servidor AS400 con N/S 0634C35. Es necesario el cambio de la bateria ya que al llegar a su fin de vida util, tiende a degradar el sistema. </t>
  </si>
  <si>
    <t xml:space="preserve">Por servicio de 66 pruebas de poligrafo para personal de nuevo ingreso abril 2023. Derivado a que las pruebas que se solicitaron por medio de oferta electrónica para el primer cuatrimestre 2023 no fue suficiente para cubrir el tiempo estipulado. </t>
  </si>
  <si>
    <t>INFO IDENTIDAD, S.A.</t>
  </si>
  <si>
    <t>Compra de 1 cafetera de 60 tazas. Para uso común del personal en oficinas del inmueble 10 avenida zona 1.</t>
  </si>
  <si>
    <t>Compra de 2 microondas. Para uso común del personal en oficinas del inmueble 10 avenida zona 1.</t>
  </si>
  <si>
    <t xml:space="preserve">Por compra de amueblado de sala 3-2-1 de cuero textil negro, comedor para 8 personas de forma rectangular de cuero textil color negro. Por requerimiento de la Unidad de Capacitación para residencia de hospedaje en zona 1. </t>
  </si>
  <si>
    <t>GRUPO CAPRIVA, S.A.</t>
  </si>
  <si>
    <t xml:space="preserve">Compra de 150 litros de abrillantador para muebles y vinil en color blanco olor almendra PH 7+/-0.5. Producto para despacho y existencia de los Departamentos de Seguros, Red de Agencias y Oficinas Centrales. </t>
  </si>
  <si>
    <t>RC Quimica</t>
  </si>
  <si>
    <t>Por compra de 39 ventiladores de torre de 3 velocidades de 40 pulgadas con temporizador color negro. Para atención de requerimientos de las dependencias (se adjuntan detalles).</t>
  </si>
  <si>
    <r>
      <t xml:space="preserve">Alquiler por 5 días de un back  panel de 4X2 mts. Estructura metálica con impresiones en alta resolución, 1 mesa coctelera, 6 puff, 1 alfombra de 6X4 mts., incluyse instalación. Elaboración de standie de mascota CHN Fito impreso a full color tiro en alta resolución, en PVC de </t>
    </r>
    <r>
      <rPr>
        <b/>
        <sz val="10"/>
        <color theme="1"/>
        <rFont val="Arial Nova Light"/>
        <family val="2"/>
      </rPr>
      <t>5mm</t>
    </r>
    <r>
      <rPr>
        <sz val="10"/>
        <color theme="1"/>
        <rFont val="Arial Nova Light"/>
        <family val="2"/>
      </rPr>
      <t xml:space="preserve"> con base, incluye instalación. Para promoción y publicidad en Festival de Educación Economico-Financiero 2023 promoviendo la apertura de cuentas de Banco del Niño del 20 al 24 de abril en plaza Carlos Mérida. </t>
    </r>
  </si>
  <si>
    <t>Soluciones Graficas</t>
  </si>
  <si>
    <t xml:space="preserve">Por renovación de certificado TLS Secure Site PRO con vigencia de un año. Brindar Seguridad cifrando el canal de comunicación entre el cliente y el servidor web del servicio de pagina principal www.chn.com.gt. </t>
  </si>
  <si>
    <t xml:space="preserve">Por compra de 65 camisas tipo columbia de tela Royal Dri con Dri-Fit, color azul marino y dos bordados en pecho izquierdo y pecho derecho. Para uso exclusivo de personal de asesores y personal de la Gerencia de Tarjeta de Crédito en diferentes actividades publicitarias, como imagen de CHN. </t>
  </si>
  <si>
    <t xml:space="preserve">Por remozamiento y colocación de 13 planchas de mármol en la parte externa del Edificio Central. </t>
  </si>
  <si>
    <t xml:space="preserve">ANGEL DE JESUS RABARIQUE RODRIGUEZ </t>
  </si>
  <si>
    <t xml:space="preserve">Por cajilla de seguridad (Cintoteca) del 16 de abril al 15 de julio 2023. Para resguardo de los Back-up Históricos y Diarios. </t>
  </si>
  <si>
    <t xml:space="preserve">Por compra de 5 sillas tipo ejecutivas, altura ajustable, material de base y apoya brazo, metal cromado y plástico, material de tapizado, cuero, con 5 rodos, color negro. Para atención de solicitud del Gerente de Cartera, Gerente de Innovación y atender requerimientos de los Gerentes de la institución. </t>
  </si>
  <si>
    <t xml:space="preserve">Por servicio de talleres. Por seguimiento a evaluaciones de Clima Laboral. (se adjuntan detalles). </t>
  </si>
  <si>
    <t>ESTRATEK, S.A.</t>
  </si>
  <si>
    <t xml:space="preserve">Por compra de 50 papeleras de metal color negro de 3 espacios, medidas ancho 27, alto 30 y fondo 33, 50 tablas para apunte plasticas color negro tamaño carta, 100 dispensadores (teipera) color negro, para tape de 1" ancho y 100 dispensadores (teipera) color negro, para tape de 1" ancho por 3" de diametro. Para existencia y despacho de esta unidad y reparto a las dependecias de la Intitución. </t>
  </si>
  <si>
    <t xml:space="preserve">Por compra de 9,000 porta chequeras plasticas color negro con logotipo, separadas en paquetes de 100 unidades. Para existencia y despacho de esta unidad y resparto a las dependecias de la institución. </t>
  </si>
  <si>
    <t xml:space="preserve">Por compra de 3 monitores de 27" pulgadas con conexión HDMI, 13 combos de mouse y teclado ergonomico inalambricos y 11 mochilas para laptop de 16" pulgadas. Será utilizado en la Gerencia de Estrategia e Innovación. </t>
  </si>
  <si>
    <t xml:space="preserve">Por compra de 500 table tent en forma de triangulo en texcote 12 con barniz medida de cada cara 11.5cm x 15.5cm. Para vestimenta en la Red de Agencias en lanzamiento de producto "Creditazo". </t>
  </si>
  <si>
    <t xml:space="preserve">Por compra de 1,000 cajas de grapas estandar de 5,000 unidades por caja, 300 archivadores tamaño carta armados con gancho y 1,000 cajas de fasteners de 8cm metalico de 50 unidades por caja. Para existencia y despacho de esta unidad y reparto a las dependecias de la institución. </t>
  </si>
  <si>
    <t xml:space="preserve">Por compra de 40 joyeros pequeños. Por regalo de conmemoración del día de la secretaria a celebrarse el 26/04/2023. </t>
  </si>
  <si>
    <t xml:space="preserve">DECORA DESIGNS </t>
  </si>
  <si>
    <t xml:space="preserve">Por compra de 2,000 folders colgantes tamaño oficio, varilla de metal, color verde olivo, en cajas de 25 unidades y 1,000 glicerinas tacto de 40ml. Para existencia y despacho de esta unidad y reparto a las dependencias de la institución. </t>
  </si>
  <si>
    <t xml:space="preserve">Por compra de 1,000 borradores blancos de medida 2 x 6cm. Para existencia y despacho de esta unidad y reparto a las dependencias de la institución. </t>
  </si>
  <si>
    <t xml:space="preserve">Por compra de 2 sellos automático para auxiliar administrativo, 1 sello redondo, automático para supervisor, 12 sellos cuadrados, automáticos para razonar DPI´s, 12 sellos cuadrados, automáticos para Asesor y Sellos fechadores automáticos. Para uso del personal de este Departamento. </t>
  </si>
  <si>
    <t>D'TECNICA DE EQUIPOS</t>
  </si>
  <si>
    <t>1726328K</t>
  </si>
  <si>
    <t xml:space="preserve">10ml y otro de 10.5ml de suministro e instalaciónes de rodapié de 20cm de altura, fabricado con tubo de acero inoxidable de 2" anclado al piso con herraje tipo j con tubo de 1/2" con chapeta al piso, incluye 1 codo y 1 tapón. Para protección de murales Carlos Mérida en los niveles 1 y 2 del Edificio Central. </t>
  </si>
  <si>
    <t xml:space="preserve">REMODELA </t>
  </si>
  <si>
    <t xml:space="preserve">Por compra de 500 albendazol tableta 200mg. Para abastecimiento de farmacia de la Clínica Médica. </t>
  </si>
  <si>
    <t>DROGUERÍA SANTA RITA, S.A.</t>
  </si>
  <si>
    <t xml:space="preserve">Por compra de 100 vantal solución x 30ml. Para abastecimiento de farmacia de la Clínica Médica. </t>
  </si>
  <si>
    <t>BODEGA FARMACEUTICA, S.A.</t>
  </si>
  <si>
    <t xml:space="preserve">Por desmontaje de tablero eléctricos y desmontaje de tuberías eléctricas existentes, suministro de materiales y mano de obra para 52 puntos de instalación de fuerza normal y regulada, cable calibre 12 AWG y suministro e instalación de 13 salidas de energía regulada. Se utilizará para la remodelación de Agencia Zona 15.  </t>
  </si>
  <si>
    <t>CONSTRUSA</t>
  </si>
  <si>
    <t>Suministro e instalación de tablero eléctrico para energía regulada de 16 polos incluye flipones, suministro e instalación de tablero eléctrico para A/C de 24 polos incluye flipones y suministro de materiales y mano de obra de: instalaciones especiales puntos de informatica y sistemas de seguridad electrónica. Se utilizará para la remodelación de Agencia Zona 15.</t>
  </si>
  <si>
    <t xml:space="preserve">Por suministro de materiales y mano de obra para 57 instalaciones de iluminación, cable 12 AWG. Se utilizará para la remodelación de Agencia Zona 15. </t>
  </si>
  <si>
    <t xml:space="preserve">Por compra de 100 tusilexil jarabe 120ml. Abastecimiento de farmacia de Clínica Médica. </t>
  </si>
  <si>
    <t>LETERAGO, S.A.</t>
  </si>
  <si>
    <t xml:space="preserve">Por 6.50m2 de suministro e instalación de división de durock en sanitario 2 caras, 6.50m2 suministro e instalación de fibra dentro de estructura del durock, suministro e instalación de top para lavamanos 1.80 x 0.42mts de MDF 3/4" con formica tipo granito, suministro e instalación de extractor de olores para S.S., 2 suministros e instalación de refuerzos en madera para pertas en tabique de durock, 13m2 de aplicación de cubrimiento con basecoat en tabique de durock, 13 aplicaciones de cernido con acabado vertical, 2 trabajos electricos para iluminación, 3.58m2 suministro e instalación de piso formato 0.40x0.40mts gris claro. derivado a remodelación en 6to. nivel del Edificio Quinta Avenida. </t>
  </si>
  <si>
    <t xml:space="preserve">MULTISERVICIOS A. S. T. </t>
  </si>
  <si>
    <t xml:space="preserve">Por fabricación e instalación de mueble de impresora, fabricado con melamina de 5/8" imitación madera, con tapacantos de 0.45mm, bisagras satinadas de cierre normal, uñero como jalador para puertas con medidas 0.60mts de ancho, 0.80mts de alto y 0.45mts de profundidad y suministro e instalación de puerta de MDF con tableros, con marco de pino, bisagra de bandera de 3x3 y chapa de bola, el acabo de la puerta y marco será con pintura laca color blanca, medida de puerta 0.85 de ancho y 2.00 mts de alto. Se utilizará para remodelación de Centro de Negocios Galerías del Sur. </t>
  </si>
  <si>
    <t>SICREA, S.A.</t>
  </si>
  <si>
    <t xml:space="preserve">Por fabricación e instalación de mueble para comedor, fabricado con melamina de 5/8" imitación madera, con tapacantos de 0.45mm, bisagras satinadas de cierre normal, uñero como jalador para puertas con medidas 0.60mts de ancho, 1.90 mts de alto y 0.50mts de profundidad, incluye barra de comedor con top de aglomerado y formica color blanca, sujeta a muro con mensulas metalicas con plana de 1/8" pintadas de color blanco. Se utilizará para remodelación de Centro de Negocios Galerías del Sur.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</si>
  <si>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6to. nivel de Edificio Quinta Avenida. </t>
  </si>
  <si>
    <t xml:space="preserve">Por alquiler de stand de 3x3x2.44mts, incluye: counter de madera con impresión digital, base de madera para área de información, tabla surf de 0.80 x 2.10mts, palmeras y vegetación troquelado, back panel, impresión en alta rresolución, estalado en playa El Paredón, Escuintla, 06 de abril, traslado, montaje y desmontaje. Para promoción y publicidad de Banco CHN. </t>
  </si>
  <si>
    <t xml:space="preserve">Por contratación de servicios profesionales para la Ejecución del informe para el programa de implementación del proyecto de normas de información financiera para Bancos y otras entidades. </t>
  </si>
  <si>
    <t>SUCELY DEL CARMEN MARTÍNEZ JACOBO</t>
  </si>
  <si>
    <t xml:space="preserve">Por compra de 10 memorias RAM DDR4 de 8GB de 2666 MHZ, 10 memorias RAM DDR4 de 16Gb de 2666 MHZ y 10 memorias RAM DDR4 de 16GB de 3200 MHZ. Serán utilizadas por solicitudes que ingresen por incremento de memoria RAM en Laptops de la institución. </t>
  </si>
  <si>
    <t xml:space="preserve">Por compra de 19 monitores de 21.5" con conexión HDMI y VGA. 14 monitores seran para los usuarios de Control de Calidad y 5 monitores para Jose Marcos Itzol Puac, Luis Alejandro Turcios Mansilla, Lourdes María Melendez Oliva, Manolo Arnaldo Vanegas Carrera, Julio Cesar Contreras Camargo.  </t>
  </si>
  <si>
    <t xml:space="preserve">Por patrocinio en categoría plata. Por participación en la Rueda Internacional de negocios 2023 organizada por la Cámara de Comercio de Guatemala a realizarse del 17 al 19 de mayo de 2023. </t>
  </si>
  <si>
    <t>CAMARA DE COMRCIO DE GUATEMALA</t>
  </si>
  <si>
    <t xml:space="preserve">Por 6 compra de 6 discos con una capacidad de 600GB SAS 10K RPM SFF For CBSS/DBS-UPG para Hitachi SAN HUS110. Para mantener un inventario de discos para reemplazo en caso de falla absoluta. </t>
  </si>
  <si>
    <t>SISTEMAS APLICATIVOS, SOCIEDAD ANÓNIMA</t>
  </si>
  <si>
    <t xml:space="preserve">Por cambio de 2 tarjetas inteligentes de mandos para 2 islas de autobanco, incluye lo siguiente: desisntalación de tarjeta inteligente, creación de protocolo de encendido, procedimiento de envío remoto, procedimiento de recepción remoto, voltajes de operación 12v, algoritmo de programación funcional, cambio de todo el cableado, reparación de tubería dañada y reparación de motores dañados. reparación de islas de autobancos de Agencias Roosevelt. </t>
  </si>
  <si>
    <t>Por memoria técnica y de cálculo respectiva, plano de red hidráulica de nivel 1 y propuesta de acometida para conexión con EMPAGUA Y firma de formulario F02. para solicitud de adquisición de servicio de agua potable en Edificio Quinta Avenida.</t>
  </si>
  <si>
    <t>WALTER SYSTEM MANAGEMENT, S.A.</t>
  </si>
  <si>
    <t xml:space="preserve">Por compra de 100 folder de gusanillo color azul institucional y 100 de color rojo, para uso de la Gerencia de Negocios. </t>
  </si>
  <si>
    <t xml:space="preserve">Por compra de materiales eléctricos para instalación de iluminación en murales Carlos Mérida e instalaciones requeridas para la actividad denominada: Una noche en el Centro Cívico. </t>
  </si>
  <si>
    <t>ELECTROMA DE GUATEMALA, S.A.</t>
  </si>
  <si>
    <t>Alquiler de 10 toldos color azul de tubería galvanizada de 4x4 metros y alquiler de 4 toldos color azul de tuberia galvanizada de 4x6 metros para concierto de Ángeles Ázules. Posicionar a Banco CHN como entidad financiera que ofrece productos y servicios de interés, logrando se una opción más dentro del mercado financiero.</t>
  </si>
  <si>
    <t>MARITZA MARIZOL MUÑOZ AGREDA / GRUPO SERVICIOS ELITE</t>
  </si>
  <si>
    <t xml:space="preserve">Por alquiler BTL: spinner 360 VIP que incluye: 5 horas continuas de servicio en ciudad capital, servicio para viernes 28 de abril en concierto de Angeles Azules, Explanada Zona 5, estructura neon delux completa, efectos especiales en cada video generado con slow motion, cintillo personalizado para los vídeos, con imágen del Banco, sistema conectado al internet que permite al acceso inmediato a los invitados a todos los videos tomados en el evento a travéz de un código QR para generar bases de datos, incluye 5 horas de planta eléctrica y alquiler de 4 mupis digitales, uso durante el concierto, servicio para viernes 28 de abril en concierto de Angeles Azules, explanada zona 5, incluye planta eléctrica durante la actividad. para promoción de Banco CHN en concierto de Angeles azules el 28 de abril en Explanada zona 5. para promoción de Banco CHN, en concierto de Angeles Azules el 28 de abril en Explanada zona 5. </t>
  </si>
  <si>
    <t xml:space="preserve">IQ MARKETING </t>
  </si>
  <si>
    <t xml:space="preserve">Por compra de 61 menús de cena. Para los voluntarios que esrarán participando en la actividad, "Una Noche en el Centro Civico". </t>
  </si>
  <si>
    <t>INDUSTRIA DE HAMBURGUESAS, S.A.</t>
  </si>
  <si>
    <t xml:space="preserve">Por compra de equipo electrónico de seguridad (alarmas), se adjunta detalle. Lo anterior será utilizado para oficinas CHN en 10 avenida y 11 calle zona 1 capital. </t>
  </si>
  <si>
    <t>PROTECCIÓN ELECTRONICA, SA..</t>
  </si>
  <si>
    <t xml:space="preserve">Por 6.42m2 de levantado de muros de tablayeso a dos caras más refuerzo de madera, 12.51m2 de lavantado de muros tablayeso a una cara con panel resistente a la humedad (panel verde) sin refuerzo, 7.11m2 de levantado de muros de tablayeso a dos caras sin refuerzo. se utilizará para remodelación de Agencia Ayarza. </t>
  </si>
  <si>
    <t xml:space="preserve">Por servicio de informe de encuesta solarial sistema financiero. Para conocer los salarios a nivel del sistema financieroy evaluar posibles modificaciones para atraer nuevo talento y retener a los empleados. </t>
  </si>
  <si>
    <t>PROFESIONALES CONSULTORES ASOCIADOS. S.A.</t>
  </si>
  <si>
    <t xml:space="preserve">Por compra de 2 láminas de latón calibre 18 de 2 pies de ancho por 8 pies de largo. Para restauración de murales del Maestro Carlos Mérida. </t>
  </si>
  <si>
    <t>RADIADORES LA TORRE, S.A.</t>
  </si>
  <si>
    <t xml:space="preserve">Por compra de 200 consulatas electronicas a distancia en el Registro General de la Propiedad. Para uso del personal del Depto. de Cobros, Cartera y FHA. </t>
  </si>
  <si>
    <t xml:space="preserve">REGISTRO GENERAL DE LA PROPIEDAD </t>
  </si>
  <si>
    <t>MAYO 2023</t>
  </si>
  <si>
    <t xml:space="preserve">Por compra de mochila 3 en 1 para camaras y mochila cruzada NX para camara. Para resguardo de equipo fotografíco. </t>
  </si>
  <si>
    <t>INGENIERIA Y REPRESENTACIONES, S.A.</t>
  </si>
  <si>
    <t xml:space="preserve">Por compra de 300 albendazol taleta 200mg. Para uso de jornada de desparasitación al personal de la Gerencia de Seguros y Fianzas del Credito Hipotecario Nacional de Guatemala. </t>
  </si>
  <si>
    <t xml:space="preserve">Por compra de 9 almuerzos, por reunión con ejecutivos de "Nempresa" sobre temas relacionados con la Gerencia de Banca Bienes Raíces, que se llevará a cabo el día jueves 4 de mayo del presente año. </t>
  </si>
  <si>
    <t>SONTRES, S.A.</t>
  </si>
  <si>
    <t xml:space="preserve">Por compra de 200 tabletas de albendazol concentración de 200mg. Para uso en la jornada de desparacitación personal Edificio Quinta Avenida. </t>
  </si>
  <si>
    <t xml:space="preserve">Por compra de 13 estanterias de metal de 7 peldaños color negro (medidas de parales 2 metros, medidas de paneles 1 metro x 0.50 metros.) Para uso del Depto. de Cartera, para el resguardo de expedientes nuevos en bodega de Villa Nueva. </t>
  </si>
  <si>
    <t xml:space="preserve">Por compra de 3 toldos de 3x3 mts con tubo galvanizado, con lona vinilica que sea resistente al clima, adicional que contenga el logo del Banco en las 4 aguas. </t>
  </si>
  <si>
    <t xml:space="preserve">FABRICA DE TOLDOS Y COMPLEMENTOS A B S A </t>
  </si>
  <si>
    <t xml:space="preserve">Por compra de frigobar. Para uso de la Gerencia de Innovación y Transformación. </t>
  </si>
  <si>
    <t xml:space="preserve">PROTECECS </t>
  </si>
  <si>
    <t xml:space="preserve">Por compra de 8 llantas R16, 245/70 y 4 llantas R16 255/70. Para los vehículos con placas: P-900DLY y P-259GRZ, al servicio de la Unidad de Vehículos. </t>
  </si>
  <si>
    <t xml:space="preserve">Por implementación del sistema VIP (sofware). Para implementación en ascensores del Edificio Central. </t>
  </si>
  <si>
    <t xml:space="preserve">Por compra de 320 mochilas Spain de tela Oxford, medida: 28x41x12cm color azul con logotipo a un color. Dirigido como regalo al personal que termine el proceso de inducción de los meses de mayo a agosto de 2023. </t>
  </si>
  <si>
    <t xml:space="preserve">Por limpieza de canales metálicos en 7 bodegas, con hidrolavadora incluye utilización de tablones para evitar dañar la lámina, equipo de protección personal y traslado de desechos. </t>
  </si>
  <si>
    <t xml:space="preserve">Por compra de guillotina para cortar papel y trituradora de papel. Para uso del personal. </t>
  </si>
  <si>
    <t xml:space="preserve">Por compra de 2 set de jardín con 6 sillas. Para el comedor del Centro de Capacitación, ubicado en 7a. Avenidad zona 1. </t>
  </si>
  <si>
    <t>FERRETERÍA EPA, S.A.</t>
  </si>
  <si>
    <t xml:space="preserve">Por contratación de servicio de instalación y alimentación. Para llevar a cabo la capacitación. "Los Valores y Principios de la Cultura de Servicio, con un Liderazgo que transforma CHN MÁS" dirigido a Gerentes y Coordinadores del Crédito el 19 de mayo de 2023. </t>
  </si>
  <si>
    <t>Compra de 1 frigobar de 1.6 pies cubicos de capacidad. Para uso exclusivo de la Auditoria Interna.</t>
  </si>
  <si>
    <t>J&amp;A Electronica</t>
  </si>
  <si>
    <t>Compra de 20,000 sobres continuos para tarjeta de debito, separados en cajas de 5,000 unidades. Para existencia y despacho de la Unidad de Proveeduría y reparto a las dependencias de la Institución.</t>
  </si>
  <si>
    <t>Compra de 200 paquetes de toallas para mano, interfoliadas color blanco de 150 unidades por paquete. Para existencia y despacho de la Unidad de Proveeduría y reparto a las dependencias de la Institución.</t>
  </si>
  <si>
    <t>Compra de 1,000 esencias para desinfectante para un galon en aroma lavanda. Para existencia y despacho de la Unidad de Proveeduría y reparto a las dependencias de la Institución.</t>
  </si>
  <si>
    <t>Compra de 2,000 paquetes de post-it, tipo bandera de 5 colores. Para existencia y despacho de la Unidad de Proveeduría y reparto a las dependencias de la Institución.</t>
  </si>
  <si>
    <t>Compra de 1,000 folderes de medida 9X15" con descripcion (rustico) separados en paquetes de 100 unidades y 800 folderes de medida 9X14" con descripcion (urbano) sepearados en paquetes de 100 unidades. Para existencia y despacho de la Unidad de Proveeduría y reparto a las dependencias de la Institución.</t>
  </si>
  <si>
    <t>Compra de 100 paquetes de folder tamaño carta membretados, separados en paquetes de 100 unidades.  Para existencia y despacho de la Unidad de Proveeduría y reparto a las dependencias de la Institución.</t>
  </si>
  <si>
    <t>Por compra de materiales electricos para realizar trabajos en distintas áreas, a cargo de la unidad eléctrica. (se adjuntan detalles)</t>
  </si>
  <si>
    <t>CELASA INGENIERÍA Y EQUIPOS, SOCIEDAD ANÓNIMA</t>
  </si>
  <si>
    <t xml:space="preserve">Por modificación y cambios de frentes de 5 escritorios de melamina blanca con medidas de 1.20mts de largo x 0.60mts de fondo x 0.75mts de alto. Modificación de muebles para agenia de prueba para capacitaciones. </t>
  </si>
  <si>
    <t>CARPINETERIA LUIS XV</t>
  </si>
  <si>
    <t xml:space="preserve">Por 22mts2 de suministro e instalación de polarizado en ventanas de vidrio fijo, 14 unidades de suministro e instalación de polarizado en ventanas fijas superiores y 281 unidades de suministro e instalación en polarizado en paletas de ventanas. Derivado a rremodelaciones en 4to. nivel, Edificio Quinta Avenida.  </t>
  </si>
  <si>
    <t xml:space="preserve">Por suministro e instalación de 2 baterias de 12VDC, 700AH, suministro e instalación de cargador de bateria, de 24VDC, multivoltaje, suministro y cambio de cableado multifilar para batería, con sus baorneras, suministro e instalación de tablero con su breaker para alimentar cargador de bateria y verificación, arranque y puesta y puesta enpunto de motor generador, y analisis de fallos motor ONAN. trabajos de mantenimiento correctivo para motor generador en Agencia Zacapa. </t>
  </si>
  <si>
    <t>ISMA-SISTEMAS</t>
  </si>
  <si>
    <t xml:space="preserve">Por suministro más intalación de 13.25mts2 de ventanería de aluminio anodizado natural de linea nacional, con vidrio laminado de 3+3 color claro, tubos verticales como refuerzo, incluye: dos partes fijas con medida de 1.80mts de ancho y 2.82mts de alto, puerta abatible con marco de tubo, hoja de tubo con marco fijo interno, bisagras de bandera, chapa con cerrojo, con medida de 1.10mts de ancho y 2.20mts de alto, sobre luz en puerta con medida de 1.10mts de ancho y 0.62mts de alto, brazo hidráulico color negro. derivado a la remodelación de sala de ventas para Monte de Piedad. </t>
  </si>
  <si>
    <t xml:space="preserve">Por suministro e instalación de 10mts2 de piso cerámico, formato 31x31cms. Para reparación de piso cerámico en 6to. Nivel Edificio 5ta. Avenida. </t>
  </si>
  <si>
    <t xml:space="preserve">COMAJU </t>
  </si>
  <si>
    <t xml:space="preserve">Por suministro e instalación de puerta abatible hacia interior de ambiente, de vidrio claro de 5mm, con marco de aluminio anonizado gris de 2.08 de altura x 0.90 de ancho mts, con un agregado fijo de 2.08 de alto x 0.60 de ancho mts, para completar el vano de 2.08 de alto x 1.50 de ancho. Derivado a remodelación en 6to. nivel de Quinta Avenida. </t>
  </si>
  <si>
    <t xml:space="preserve">Por capsula de dos compuertas, limpieza de tuberia para extraer residuos de capsula, reperacion de sla numero 2, incluye mantenimineto de motores y cambio de accesorios dañados y mantenimiento preventivo a isla numero 1. Por reperacion y manenimiento de ila numero 1 y 2 de Agencia Proceres. </t>
  </si>
  <si>
    <t>INPRONESE, S.A.</t>
  </si>
  <si>
    <t>Por desmontaje de tabique bajo de madera de 5.25 metros, desmontaje de tabique alto de madera de 3 metros; ambos incluyen desmontaje de zocalo y apertura de agujeros para instalaciones electricas, instalacion de tabique de madera conacaste de 8.25 metros, incluye resane de madera, apliacacion de acabado y suminitro e instalacion de refuerzo de madera y suministro e instalacion de zocalo de pino tratado e 8.25 metros, con acabado de tint mas sellador como bae y barniz marino como acabado final. Para remodelación de mueros interiores de la Gerencia de Agencias del Edificio Central.</t>
  </si>
  <si>
    <t>Suministro e instalacion de placas para interruptores, toa corriente Bticino matriz color titanio. Sumnistro e instalacion de paso, acqua storm, se consiera cambio de altura con codo H.G. niple + tubo cuadrado de aluminio en contorno. Para ducha de baño de Vicepresidencia.</t>
  </si>
  <si>
    <t>Suministro e instalacion de un equipo de aire acondicionado con capacidad de 36,000 BTU/HR, tipo mini split, mas instalaciones electricas. Para la Gerencia de Riesgos por remodelacion del 4to. Nivel del Edificio Quinta Avenida.</t>
  </si>
  <si>
    <t>Aires del Sur, S.A.</t>
  </si>
  <si>
    <t>Suministro e instalación de un equipo de aire acondicionado con capacidad de 18,000 BTU/HR, tipo mini split, más instalaciones eléctricas, para la Gerencia de Riesgos por remodelación de 4to. Nivel de Edificio Quinta Avenia.</t>
  </si>
  <si>
    <t>Compra de 1,000 Cilfrin D tabletas. Para abastecimiento de farmacia de Clinica Medica.</t>
  </si>
  <si>
    <t>Compra de 300 Dexlanzopral 60 mg. Capsulas. Para abastecimiento de Clinica Medica</t>
  </si>
  <si>
    <t>Compra de 50 Bruderm Crema 15 g. Para abastecimiento de Clinica Medic</t>
  </si>
  <si>
    <t>Compra de 50 Fosfobac 3g. Para abastecimiento de Clínica Médica.</t>
  </si>
  <si>
    <t>LABORATORIO Y DROGUERIA QUALIPHARM, S.A.</t>
  </si>
  <si>
    <t>Compra de 1,000 IRS tabletas. Para abastecimiento de Clinca Medica.</t>
  </si>
  <si>
    <t>Compra de 200 Florenterol sobres. Para abatecimiento de Clinica Medica.</t>
  </si>
  <si>
    <t>Compra de 201 Azxitronet tablta 500 mg. Para abastecimiento de Clinica Medica</t>
  </si>
  <si>
    <t>Compra de 400 Mailen 5 mg. Comprimidos. Para abastecimiento de Clinica Medica.</t>
  </si>
  <si>
    <t>Compra de 50 Ciriax otic 5 ml. Para abastecimiento de Clinica Medica.</t>
  </si>
  <si>
    <t>Compra de 20 sillas color negro, con patas de madera. Para el auditorium del Centro de Capacitación, ubicado en la residencia en 7 av. 14-44 zona 1.</t>
  </si>
  <si>
    <t>De todo un poco, S.A.</t>
  </si>
  <si>
    <t xml:space="preserve">por compra de UPS 3KVA. Se utilizará para remodelación Agencia Ayarza. </t>
  </si>
  <si>
    <t>POWER QUALITY SYSTEMS, S.A.</t>
  </si>
  <si>
    <t xml:space="preserve">Por suministro de swicht de transferencia manual 3x100A 600V. Se utilizará para remodelación Agencia Ayarza. </t>
  </si>
  <si>
    <t>SERVIVENTAS GRAMAJO, S.A.</t>
  </si>
  <si>
    <t xml:space="preserve">Por compra de 100  mantas vinilicas mate, impresos a full color de 3x1mts. Para promoción de publicidad de Banco CHN. </t>
  </si>
  <si>
    <t xml:space="preserve">SOLUCIONES  LITOGRÁFICAS </t>
  </si>
  <si>
    <t xml:space="preserve">Por suministro e instalación de 4 laminas de policarbonato perfil 7 en área de lobby, suministro e instalación de 3 caballete perfil 7 de fibrocemento, 4 desmontajes de laminas existentes en área de lobby, suministro e instalación de laminas de policarbonato perfil 7 en área de comedor, sellado de caballete existente en área de comedor, 3 desmontaje de laminas existentes en área de comedor y desmontaje de tejas para rrealizar cambio de laminas y reinstalación. Trabajos de desistalción de laminas dañadas e instalación de laminas nuevas en agencia Antigua Guatemala. </t>
  </si>
  <si>
    <t xml:space="preserve">Por suministro más aplicación de 140.52m2 de una mano de sellador y dos manos de pintura color azul látex 3000, suministro más aplicación de 144.92 de una mano de sellador y dos manos de pintura color blanco latex 3000 y trazo de figuras, suministro más aplicación de pintura mate color a elegir en diseño de abstracción de fachada ingreso Agencia y fachada lateral. Se utilizará para remodelación Agencia Ayarza, según especificaciones en planos. </t>
  </si>
  <si>
    <t>KOLOR</t>
  </si>
  <si>
    <t xml:space="preserve">Por compra de 50 dolantag gel 1.25% tubo x 30 gramos. Para abastecimiento de farmacia de la Clínica Médica. </t>
  </si>
  <si>
    <t xml:space="preserve">Por compra de 300 dexketoprofeno tableta 25mg. Para abastecimiento de farmacia de la Clínica Médica. </t>
  </si>
  <si>
    <t>Desinstalación de 5.50 m2 de piso cerámico de 0.33*0.33 mts, desintalación de 14.50 m2 de ventanas de aluminio y puerta de aluminio, retiro de pintura y retiro de acabo existente en partes afectadas, desinstalación de 3 paneles led 2*4", desintalación de 2 rotulos, suministro más instalación de 7.10 m2 de ventanera de aluminio anodizado natural más vidrio claro 8mm más sandblast, suministro más instalación de 2.10 m2 de puerta de aluminio anodizado natural más vidrio claro de 8mm más sandblast, suministro más instalación de 5.50 m2 de piso cerámico formato 0.40*0.40 mts color gris, suministro más instalación de 3 luminarias tipo listón, contra polvo y humedad más sensor de movimiento y aplicación de resane más pintura, derivado de remodelación de autobanco agencia Central</t>
  </si>
  <si>
    <t xml:space="preserve">Por compra de 3 sillas gris/azul, con rodos PU, medidas 48cm de frente x 48cm de profundidad x 89-97cm de alto, 8 sillas comedor cuero textil blanco, patas de madera natural, medidas: 68cm de frente x 36cm de profundidad x 49cm de alto y mesa de centro con vidrio, base metal roble, medidas: 82cm de diametro x 40cm de alto. Se utilizará para remodelación Agencia Ayarza. </t>
  </si>
  <si>
    <t>BIMAGUA, S.A.</t>
  </si>
  <si>
    <t xml:space="preserve">Por compra de generador portatil de 120 a 240 voltios con arranque eléctronico manuel. Se utilizará para remodelación Agencia Ayarza. </t>
  </si>
  <si>
    <t xml:space="preserve">por demontaje y montaje de timon y cambio de forro de timon por avería en el cuero al vehículo Volkswaguen P205KBZ a Cargo a Vicepresidencia. </t>
  </si>
  <si>
    <t xml:space="preserve">Por compra de 12 audífonos USB. Para personal de la Gerencia de Innovación y Transformación Digital para utilizarlos en reuniones virtuales. </t>
  </si>
  <si>
    <t>MERCADOWEB, S.A.</t>
  </si>
  <si>
    <t xml:space="preserve">Por contratación de servicio de instalaciones y alimentación. Para llevar a cabo la capacitación "Principios de la Cultura de Servicio CHN" dirigido a Agencias Departamentales de la Región Nororiente en el Departamento de Zacapa el 27 de mayo de 2023. </t>
  </si>
  <si>
    <t>CORPORACIÓN PASABIEN, S.A.</t>
  </si>
  <si>
    <t xml:space="preserve">Por contratación de servicio de instalaciones y alimentación. Para llevar a cabo la capacitación "Principios de la Cultura de Servicio CHN" dirigido a Agencias locales, Oficinas Centrales y Adscritos. Se llevará a cabo el 25 de mayo, 8,12 y 15 de junio. </t>
  </si>
  <si>
    <t xml:space="preserve">1198452K </t>
  </si>
  <si>
    <t>Compra de 250 table tent en texcote 12, impresión full color, armado, diseño 1, de 4.753" X 11" y 250 table tent en texcote 12, impresión full color, armado, diseño 2 de 4.753" X 11". Para promoción y publicidad del Seguro del Ministerio de la Defensa Nacional.</t>
  </si>
  <si>
    <t>Instalacion de equipo de aire acondicionado tipo mini Split de 60,000 BTU, en area de Gerencias de Agencias en el Edificio Central. Por remodelación de la Gerencia de Agencias.</t>
  </si>
  <si>
    <t>Compra de 320 planchas de cielo falso fibrocemento de 2 X 4 pies. Material para cambiar el cielo falso del Auditorio, sexto nivel del Edificio Central.</t>
  </si>
  <si>
    <t>Herramientas, Materiales y Equipos, S.A.</t>
  </si>
  <si>
    <t>Suministro e instalación de un equipo de aire acondicionado con capacidad de 24,000 BTU/HR, tipo mini split, más instalaciones eléctricas, para la la Unidad Administrativa de Cumplimiento de Normativa, por remodelación de 4to. Nivel de Edificio Quinta Avenia.</t>
  </si>
  <si>
    <t xml:space="preserve">Por compra de 12 Bean Bags de los siguients colores: 4 amarillo mostaza, 4 rojos y 4 azules. Para la sala multimedia del Centro de Capacitación, ubicado en la residencia en 7a. Avenida 14-44- zona 1, Guatemala. </t>
  </si>
  <si>
    <t xml:space="preserve">REFRITEC </t>
  </si>
  <si>
    <t>Por compra de 2 boletos aéreos para los Licenciados Mynor Vargas y Sven Resenhoeft a la ciudad de Miami Florida, del 23 al 25 de mayo de 2023, por viaje de negocios sobre productos y servicios de Banco CHN</t>
  </si>
  <si>
    <t xml:space="preserve">Por suministro más instalación de acometida eléctrica para aire acondicionado de Gerencia de Agencias, derivado a remodelación de la misma. </t>
  </si>
  <si>
    <t>LED LIGHTING</t>
  </si>
  <si>
    <t>Por suministro e instalación de materiales de iluminación por remodelacin del 2do. Nivel del Edificio Central (ver detalles).</t>
  </si>
  <si>
    <t xml:space="preserve">Por compra de eje de levas, 2 manguras de radiador, limpieza de radiador, 4 camio de toberas y shin de presión, 4 precalentadores, calibración de bomba de inyección, cambio de bobina y cambio de empaques. Respuestos para el buen funcionamiento para el vehículo "Camioneta Mitsubishi Nativa" placas P900DLY. a cargo del Sindicato. </t>
  </si>
  <si>
    <t>bs CONSTRUCCIONES, S.A.</t>
  </si>
  <si>
    <t xml:space="preserve">Por compra de 300 pactos colectivos, portada impresa en husky 16, a full color tiro, barniz UV, consta de 54 página interiores, impresas en couche 100, a full color tiro y retiro. Folleto en medida cerrada de 6.5 x 8.5" va doblado, compaginado y pegado en caliente, diagramación de portada y hojas interiores. entrega de pactos colectivos para colaboradores del Crédito Hipotecario Nacional de Guatemala. </t>
  </si>
  <si>
    <t xml:space="preserve">Por suministro e instalación de puerta con doble hoja abatibles de metal con marco de tubo cuadrado de 1 1/2" x 1" más lamina de 3/64 para paletones de ventilación en parte superior de cada puerta. Pasador porta candado más pintura anticorrosiva negra, (area a cubrir 1.2mts x 1.50mts). Se utilizará para remodelación Agencia Ayarza. </t>
  </si>
  <si>
    <t xml:space="preserve">Por compra de 3 USB Token para sitema LBTR. Para conexiones al KBTR para cambio de los mismos. </t>
  </si>
  <si>
    <t>REGISTRO DIGITAL PRISMA, S.A.</t>
  </si>
  <si>
    <t>Por suministro e instalación de muro de tablayeso a dos caras ultraligth de 1/2" más esctructura de 2 1/2" calibre 26 @ 0.60mt h: 2.90mts, más  acabado final y suministro e instalación de refuerzos para paneles flotados e instalación de TV en área de atención al cliente y sala de reuniónes. Se utilizará para la remodelación Agencia zona 15.</t>
  </si>
  <si>
    <t xml:space="preserve">CONSTRUSA </t>
  </si>
  <si>
    <t>Suministro e instalación de tira LED para cenefas (área de Jefe de Agencia y Receptoría), suministro e instalación de 23 luminarias tipo spot ojos de buey, temperatura color 6,000K de 7.2 W, suministro e instalación de lampara de pared, tempertura de color 60000 k de 7.2 w. Para remodelación de Agencia Zona 15.</t>
  </si>
  <si>
    <t>Suministro y aplicación de sello interno y externo en fachada de vidrio templado con silicón estructural, inculye armado de andamio para fachada V-1, V-2, V-3. Para la remodelación de Agencia Zona 15.</t>
  </si>
  <si>
    <t>Realización de trabajos de instalación de 4 equipos de aire acondicionado tipo casset. Para remodelación de Agencia Zona 15.</t>
  </si>
  <si>
    <t>Refri Servicios</t>
  </si>
  <si>
    <t>Suministro e instalación de tubo de PVC de 3" para drenaje e AC, suministro e instalación de 5 paneles de acceso de 14" X 14", suministro e instalación de refuerzo de madera para 2 puertas de acceso, instalación de trasferencia, suministro e instalación de 2 tomacorrientes normal de 110V, incluye tuberia de PVC y cable THHN #12, suministro e instalación de refuerzo de madera en dintel para ventanería en sala de reuniones del Asesor de Negocios y suministro e instalación de refuerzo de madera en dintel para ventanería área de Jefe de Agencia. Para remodelación de Agencia Zona 15.</t>
  </si>
  <si>
    <t>Suministro de materiales + mano de obra para la finalización de mueble de lavaanos M2, incluye lavamanos, suministro e instalación de pila para M3, lavaplatos más brazo hidraulico para mueble de cocina M6, posa de pies de acero inox para mobiliario de receptoria M8, file M5, file M8, suministro de materiales + mano de obra para finalización de M8, M4.1, M2, M4, M5 y M3. Para remodelación de Agencia Zona 15.</t>
  </si>
  <si>
    <t>Mueblex</t>
  </si>
  <si>
    <t>Por alisado de 190 m2 de muros lado interno H: 2.90, incluye materiales + mano de obra, resane de muros inernos en boveda y suministro e instalación de 2 m2 de piso gris claro de porcelanato de 60 X 60 cm + sisa sin arena de 2mm por reparaciones de instalaciones electricas y especiales. Para remodelación de Agencia Zona 15.</t>
  </si>
  <si>
    <t>Compra de 4 juegos de 2 radios de 2 vias amateur D/3 watts 16 canales, con base cargadora para cada radio. Para la efectiva comunicación entre los brigradistas de los diferentes niveles del Edificio Quinta Avenida.</t>
  </si>
  <si>
    <t>Soluciones Totales en Electronica, S.A.</t>
  </si>
  <si>
    <t>Reperación de puertas de aluminio, desmontaje de puertas, reubicación de pivotes, ajuste de marco, ajuste de brazo hidráulico, desmontaje de picaporte de chapas, instalación y nivelación de puerta. Por reparación de puertas en quinto nivel del Edificio Central.</t>
  </si>
  <si>
    <t>Compra de 25 Neobol spray 150 x 30 ml. Para abastecimiento de farmacia de Clínica Médica.</t>
  </si>
  <si>
    <t>Compra de 100 Dolo-Neurobion DC jeringa X1. Para abastecimiento de farmacia Clínica Médica.</t>
  </si>
  <si>
    <t xml:space="preserve">Por compra de 200 Arginina forte ampolla, para abastecimiento de farmacia de Clínica Médica del Edificio Central. </t>
  </si>
  <si>
    <t xml:space="preserve">Por suministro de materiales e instalación de puerta prefabricadas abatibles de una hoja, texturizada con tonialidad de grises, con marco de tapajunta al frente más aplicación de retoque del color de la puerta en cortes y uniones. Incluye instalación de chapa de manija de llave, color onox y bisagrs, con medidas 0.90mts ancho x 2.10mts de alto. Derivado a remodelaciones en Agencia de Vuelos Privados. </t>
  </si>
  <si>
    <t xml:space="preserve">CARLOS RAFAEL ORIZÁBAL QUIROA </t>
  </si>
  <si>
    <t xml:space="preserve">Por servicio de caja automática, desmontaje y montaje de tanque de combustible para cambio de bomba, desmontajje y montaje de caña de timón y reparación interna, 0.25 de wipe, filtro y empaque de caja automática, bomba de combustible (original de Agencia), filtro de bomba de combustible, 6 litros de aceites para caja de velocidades, silicón gris, aditivo para caja automática y montajde de árnes y correción de líneas eléctricas de caña de timón. Por servicio de caja automática y cambio de piezas por mal estado al vehículo P419CWS a cargo de Presidencia. </t>
  </si>
  <si>
    <t>Compra de 1 frigobar para uso del Departamento de Desarrollo.</t>
  </si>
  <si>
    <t>Compra de 500 folderres de gusanillo para uso en el arhivo de la Gerencia, para resguardo de expendientes del personal de la Institución.</t>
  </si>
  <si>
    <t>Suministro e instalación de 1 sticker de vinilo de 4 mts. X 16 mts., con información publicitaria. Para cerramiento del local que ocupará Agencia Santa Lucía en el C.C. Santalú.</t>
  </si>
  <si>
    <t>Media Ink</t>
  </si>
  <si>
    <t>Compra de 201 Azitronet tableta 500 mg. Abastecimiento de farmacia de Clínica Médica.</t>
  </si>
  <si>
    <t>Compra de 300 Biclavuxil caplets. Para abastecimiento de farmacia de Clínica Médica.</t>
  </si>
  <si>
    <t>Qualipharm</t>
  </si>
  <si>
    <t>Compra de 400 Ciriax 500 mg. Comprimidos.</t>
  </si>
  <si>
    <t>Compra de 25 Alin x 5 ml. solución oftálmica.</t>
  </si>
  <si>
    <t xml:space="preserve">Compra de 75 Alfer sol colirio 15 ml. </t>
  </si>
  <si>
    <t xml:space="preserve">Compra de 150 Phyluxone 1 g. </t>
  </si>
  <si>
    <t xml:space="preserve">Compra de 15 Topron x 16 capsulas. </t>
  </si>
  <si>
    <t>Compra de 150 Rinofed antitusivo NF 120 ml.</t>
  </si>
  <si>
    <t>Droguería Americana, S.A.</t>
  </si>
  <si>
    <t xml:space="preserve">Por compra de suministro de motor generador portatil con ruedas de 7.5 KW. Cambio de motor generador dañado por antigüedad de Agencia Express Aereo. </t>
  </si>
  <si>
    <t xml:space="preserve">Por compra de 2 persinas vertical, material PVC, color tan, ancho 2.635m y alto 1.33m. Derivado a remodelación en 6to. Nivel de Quinta Avenida. </t>
  </si>
  <si>
    <t xml:space="preserve">CORTINAS RODRIGUEZ A. </t>
  </si>
  <si>
    <t xml:space="preserve">Por compra de 2 banderas de Guatemala, escudo impreso en sublimación en ambos lados, doble tela en franja central (2.30m de ancho por 3.68m de largo), 1 bandera de Banco CHN, logotipo Banco CHN pintado a mano a proporción de 250cm de ancho por 51cm de alto, fondo azul con logotipo blanco pintado a mano, frontal positivo y reverso negativo (una tela), (2.30m de ancho por 3.68m de largo) y 1 bandera Banco CHN, logotipo Banco CHN, pintado a mano a proporción de 250cm de ancho por 51cm de alto, fondo blanco con logotipo azul pintado a mano, frontal positivo y reverso negativo (una tela) (2.30m de ancho por 3.68m de largo) </t>
  </si>
  <si>
    <t>MUNDO DE BANDERAS INDUSTRIAL, S.A.</t>
  </si>
  <si>
    <t xml:space="preserve">Por contrato de mantenimiento preventivo para los activos audiovisuales de sala de reuniones de Junta Directiva, para el año 2023. Se requiere realizar mantenimiento corrrectivo y preventivo del actual sistema de audivisual de la sala de Junta Directiva, ya que de forma recurrente presenta problemas, con este mantenimiento se prevee realizar las correcciones. </t>
  </si>
  <si>
    <t>VOSMEDIA, S.A.</t>
  </si>
  <si>
    <t>Renta de 14 licencias de extensión telefónica virtual para Windows PC con opción de grabación de llamadas, por el periodo del 1 de junio de 2023 al 31 de amyo de 2024. Para habilitar extensiones para la Gerencia de Tarjeta de Crédito y Débito y para la Gerencia de Agencias.</t>
  </si>
  <si>
    <t>Dexsa Tech</t>
  </si>
  <si>
    <t>Compra de 30 coffee break por actividad Off Boarding para Cristian Obdulio Jovel de León, a realizarse el 02/06/2023</t>
  </si>
  <si>
    <t>Jose Alejandro Segura / Banquetes y Eventos de María</t>
  </si>
  <si>
    <t xml:space="preserve">Por compra de sistema de alarma. Lo anterior será utilizado para el nuevo local de Agencia Chimaltenando adjunto detalle. </t>
  </si>
  <si>
    <t>Renovación de suscripción anual de 2 licencias de Crative Cloud, 2 licencias de Freepick Premium y 1 de Envato Elements. Software de diseño gráfico para la Gerencia de Mercadeo.</t>
  </si>
  <si>
    <t>Cesar Eduardo Lopez Melendrez / Pro Audio GT</t>
  </si>
  <si>
    <t xml:space="preserve">Adquisición de 3 licencias de Adobe Suit Creative Cloud. Software de diseño gráfico para el Departamento de Mercaeo. </t>
  </si>
  <si>
    <t>por compra de sistema de alarma. Lo anterior será utilizado para el nuevo local de Agencia Ayarza (se adjuntan detalles).</t>
  </si>
  <si>
    <t xml:space="preserve">Por enmarcado de retrato de Carlos Mérida de 36*42". Para actividad a realizarse en Edificio Central el 29 de Abril "Noche de los Museos". </t>
  </si>
  <si>
    <t>PASSEPARTOUT</t>
  </si>
  <si>
    <t>Compra de 50 Otosec HC gotas x 10 ml.</t>
  </si>
  <si>
    <t>Servicio de instalaciones para 111 personas, para llevar a cabo el taller "Outdoor Training-Integración de Equipos de Trabajo", dirigido a la Gerencia de Cartera, el 03 de junio de 2023.</t>
  </si>
  <si>
    <t>Ecopark</t>
  </si>
  <si>
    <t>Capacitación Outdoor Training - Integración de Equipos de Trabajo. Dirigido a la Gerencia de Cartera el 03 de junio de 2023.</t>
  </si>
  <si>
    <t>Suministro e instalación de 55m2 de cielo tipo losa con tablayeso ultralight de 1/2" mas estructura de canal listion calibre 26, @ 1.22 m suspendida con estructura de tablayeso H. 2.70 mas cenefa con acabado nivel 5 y suministro e instalación de cielo falso tipo losa, resane + lijado. Para remodelación de Agencia Zona 15.</t>
  </si>
  <si>
    <t>Construsa</t>
  </si>
  <si>
    <t>Compra de 3  ups de rack de telecomunicaciones. Para ser instalados en el 5to. Nivel del Edificio Central, Oficinas de la 11 cale 10-72 zona 1 y sexto nivel del Edificio 5ta. Avenida. Para tener respaldo tempoeral de energía de los equipos de telecomunicaciones en caso de insterrupción electrica.</t>
  </si>
  <si>
    <t>Transmisión de 600 spots de 14 segundos cada uno, en radio, del 1 al 30 de junio 2023, patrocinio del segmento "La Hora en Punto" y "El éxito del día". Por promoción y publicidad de crédito Mipymes de Banco CHN.</t>
  </si>
  <si>
    <t>Ritmo y Pauta, S.A.</t>
  </si>
  <si>
    <t xml:space="preserve">Por espacio para stand de 6x6mts, piso marcado para realizar montaje del stand, energía eléctrica, material de apoyo como (pases de cortesía, invitación de inauguración, brzaletes para montaje y desmontaje). Por participación en EXPOCASA del 14 al 16 de julio de 2023, en EXPOCENTER TIKAL FUTURA. </t>
  </si>
  <si>
    <t xml:space="preserve">CAMARA GUATEMALTECA DE LA CONSTRUCCION. </t>
  </si>
  <si>
    <t>Compra de 111 refacciones para los participantes de la capacitación-taller "Outdoor Training - Integración de Equipos de Trabajo", el 03 de junio de 2023.</t>
  </si>
  <si>
    <t>Compra de 7 monitores de 27" Asus Eye Care. Para uso de los analistas de la Gerencia, personal de nuevo ingreso.</t>
  </si>
  <si>
    <t>Max Distelsa</t>
  </si>
  <si>
    <t>Compra de 500 porta gafetes Fast T-032H, calibre 10, horizontal, con cintas color azul. Para uso del personal de nuevo ingreso y para reposición por extravio o deterioro.</t>
  </si>
  <si>
    <t>Compra de 1 refrigeradora de 12 pies cubicos con dispensador de agua en la puerta, color gris. Para equipar la cocina de la Casita CHN ubicada en 12 avenida 13-18 zona 1.</t>
  </si>
  <si>
    <t>Compra de 504 Pantodenk 40 mg. Comprimidos. Para abastecimiento de la farmacia de Clínica Médica del Edificio Central.</t>
  </si>
  <si>
    <t xml:space="preserve">Por compra de 150 viscoteina compuesta jarabe x 150ml. Por Abastecimiento de farmacia.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</si>
  <si>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7mo. nivel de Edificio Quinta Avenida. </t>
  </si>
  <si>
    <t xml:space="preserve">Por compra de 200 Sertal Forte perlas. Para abastecimiento de farmacia. </t>
  </si>
  <si>
    <t xml:space="preserve">Por compra de 30 trazidex ungena x 3.5g. Para abastecimiento de farmacia. </t>
  </si>
  <si>
    <t xml:space="preserve">Por compra de 200 Riopan 10ml x 10 sobres. Para abastecimiento de farmacia de la Clínica Médica. </t>
  </si>
  <si>
    <t xml:space="preserve">Por compra de 30 Lagresh solución oftálmica x 10ml. Para abastecimiento de farmacia. </t>
  </si>
  <si>
    <t xml:space="preserve">Por compra de 2 televisores Smart 4k 55´ Samsung. Se utilizará para remodelación Agencia Ayarza. </t>
  </si>
  <si>
    <t>JUNIO 2023</t>
  </si>
  <si>
    <t xml:space="preserve">Por contratación de servicio de instalaciónes y alimentación. Para reunión de revisión de avances del Plan Operativo de la Gerencia de Seguros y Fianzas, que se llevará a cabo el jueves 08 de junio de 2023. </t>
  </si>
  <si>
    <t>COMPAÑÍA INTERBACIONAL DE HOTELES, S.A.</t>
  </si>
  <si>
    <t>Compra de 10 Perivasc x 30 comprimidos. Para abastecimiento de farmacia de la Clinica Médica del Edificio Central.</t>
  </si>
  <si>
    <t>Compra de 30 Triwell solución oftálmica x 7.5 ml. Para abastecimiento de farmacia.</t>
  </si>
  <si>
    <t xml:space="preserve">Compra de 300 Tazarol Rapid 25 mg. </t>
  </si>
  <si>
    <t>Contratación de servicio de instalaciones y alimentación. Para llevar a cabo la capacitación "Principios de la Cultura de Servicio CHN" dirigido a Agencias Departamentales de la región Nororiente en el Departamento de Quetzaltenango el 10/06/2023.</t>
  </si>
  <si>
    <t>Hotel S &amp; J Bella Luna, S.A.</t>
  </si>
  <si>
    <t xml:space="preserve">Por suministro e instalación de equipo de aire acondicionado tipo mini split de 36,000 BTU eficiencia 13, corriente 208-230 voltios. Será utilizado en la sala de capacitaciones 5to. Nivel del Edificio de Seguros y Fianzas. </t>
  </si>
  <si>
    <t xml:space="preserve">Por mantenimiento preventivo a transformador tipo padmounted de 500KVA, prueba de contenido de PCB"s, pruebas físico químicas de aceite dieléctrico, suministro e instalación de mano vacuometro, mantenimiento a celda meia tensión, tramite y pago a EEGSA, por apertura de línea primaria, mantenimiento a banco de capacitores a 150KVAR, mantenimiento preventivo a celdas de baja tensión, inspección termografica a los siguientes equipos; transformador padmounted, celda de meia tensión, banco de capacitores y 6 celdas de media tensión. Para subestación eléctrica de Edificio Central del Crédito Hipotecario Nacional de Guatemala. </t>
  </si>
  <si>
    <t>DISEÑO MONTAJE Y MANTENIMIENTO ELECTRICO, S.A.</t>
  </si>
  <si>
    <t xml:space="preserve">Por compra de 510 cajas de Immuvit Plus Q. 10 cápsulas. Abastecimiento de farmacia de Clínica Médica. </t>
  </si>
  <si>
    <t xml:space="preserve">Por compra de 200 Esogastric capsula. Para uso de farmacia de enfermería. </t>
  </si>
  <si>
    <t xml:space="preserve">Por pago de impuesto de circulación de 34 vehículos y 5 motocicletas propiedad del Crédito Hipotecario Nacional de Guatemala del año 2023. Se hace referencia de los vehículos P307CLS, P310CLS y motocicleta M752DBF, el cual aun esta a nombre del Banco de Nororiente pero forma parte de los activos de la Institución. </t>
  </si>
  <si>
    <t xml:space="preserve">Por compra de 50 doloneurobión ampolla. Para uso de farmacia. </t>
  </si>
  <si>
    <t xml:space="preserve">Por compra de 200 Doloneurobión tableta. Para uso de farmacia. </t>
  </si>
  <si>
    <t xml:space="preserve">Por adqusición de 1 Laptop i7 de 14 pulgadas para el Crédito Hipotecario Nacional de Guatemala. El propósito de esta compra es adquirir el equipo cómputo necesario para el pesonal de la Gerencia General. </t>
  </si>
  <si>
    <t>SYSTEMS ENTERPRISE, S.A.</t>
  </si>
  <si>
    <t xml:space="preserve">Por suministro e instalación de equipo de aire acondicionado con capacidad de 18,000 BTU/HR, tipo mini split, más intalaciones eléctricas, para Gerente de Cumplimiento. </t>
  </si>
  <si>
    <t>REFRI SERVICIOS</t>
  </si>
  <si>
    <t xml:space="preserve">Por suministro e instalación de equipo de aire acondicionado con capacidad de 24,000 BTU/HR, tipo mini split, más intalaciones eléctricas, para Gerencia de Cumplimiento. </t>
  </si>
  <si>
    <t xml:space="preserve">Por suministro e instalación de equipo de aire acondicionado con capacidad de 60,000 BTU/HR, tipo mini split, más intalaciones eléctricas, para Gerencia de Cumplimiento. </t>
  </si>
  <si>
    <t xml:space="preserve">Por compra de 3 cortina enrollable blackout, color bisque, dimensiones: una de 1.70m x 315m, una de 2.13m x 3.15m y una de 1.69m x 3.15m. Derivado a soleamiento en el área de espera de la Agencia Central. </t>
  </si>
  <si>
    <t xml:space="preserve">PERSIANAS DE GUATEMALA </t>
  </si>
  <si>
    <t xml:space="preserve">Por compra de mesa de conferencia de 2 mts de largo x 1.1mts de ancho x 76 Cms de alto color negro-Cherry. Mobiliario requerido por la Gerencia de Cumplimiento. </t>
  </si>
  <si>
    <t>Curso taller "Ambientes de trabajo y motivación componentes que general valor". Dirigido a Gerentes, Coordinadores y Jefes de El Crédito Hipotecario Nacional de Guatemala.</t>
  </si>
  <si>
    <t>Compra de materiales, herramientas y equipo para restauriación de murales de las fachadas oriente y poniente del Edificio Central. Para trabajos de restauracion de murales.</t>
  </si>
  <si>
    <t>Alquiler de 16 toldos de lona color blanco de tubería galvanizada de 3 X 4 metros y alquiler de 4 toldos de lona color blanco de tubería galvanizada con extensiones de 3 X 4 metros. Para enveto de Vilma Palma que se llevará a cabo el 10 de junio de 2023 en Forum Majadas.</t>
  </si>
  <si>
    <t>Grupo Servicios Elite</t>
  </si>
  <si>
    <t xml:space="preserve">Por compra de proyector EPSON PowerLite 3600 lumenes. Se realizará el cambio de proyector en el Auditorium, este proyector brinda un tamaño de pantalla desde 75" con una calidad UHD 4k. Ajuste automatico y con proyección ajustable en 180 grados. Con Este proyector se mejorara la calidad de la iimagen proyectada en la sala. </t>
  </si>
  <si>
    <t>PLATINO, S.A.</t>
  </si>
  <si>
    <t>700141K</t>
  </si>
  <si>
    <t xml:space="preserve">Por compra de un talonario de 100 entradas, para clientes especiales de Banco CHN, para EXPOCASA del 14 al 16 de julio de 2023. en EXPOCENTER, Tikal Futura. </t>
  </si>
  <si>
    <t>Compra de 90 centros de mesa de MDF con adhesivo de 19 X 16.6 centimetros y 2 rotulos de MDF con vinil adhesivo y su caballete de madera de 80 X 60 centimetros. Para evento de la Comisión de Orden Mutualista de la Asociacion de Auxilio Postumo dewl Magisterio nacional de Guatemala, que se realizará el 13 de junio de 2023.</t>
  </si>
  <si>
    <t>Decoart</t>
  </si>
  <si>
    <t>Compra de 300 pines en MDF, grabado en laser de 40 X 24 milimetros. Para evento de la Comisión de Orden Mutualista de la Asociacion de Auxilio Postumo dewl Magisterio nacional de Guatemala, que se realizará el 13 de junio de 2023.</t>
  </si>
  <si>
    <t>Detaller JV</t>
  </si>
  <si>
    <t xml:space="preserve">Compra de 500 cintas para porta gafetes, color azul institucional, con impresión a un color (blanco) en tiro, de 40 cm de largo X 2 cm de ancho, con mosquete. Para el personal de nuevo ingreso y reposición por extravío o deterioro. </t>
  </si>
  <si>
    <t>Soluciones Creativas</t>
  </si>
  <si>
    <t>Compra de 400 pliegos cartón chip calibre 100 de medida 30X40 pulgadas, separados en paquetes de 25 unidades y 100 dispensadores (teipera) de 3/4" anchoi por 1" de diametro color negro. Para existencia y despacho de la Unidad de Proveeduría y reaprto a las dependencias de la Institucio´n.</t>
  </si>
  <si>
    <t xml:space="preserve">Por compra de 10,000 Solicitudes de reclamo de vehículos, separados en paquetes de 500 unidades y 50,000 precintos para denominación Q. 1,000.00 seraparados en fajos de 100 unidades. Para existencia y despacho de esta unidad y reparto a las dependencias de la institución. </t>
  </si>
  <si>
    <t>SOLUCIONES IMPRESAS, S.A.</t>
  </si>
  <si>
    <t>Compra de 200 galones de jabón gel olor fresa con tapa interna antiderrame. Para existencia y despacho de la Unidad de Proveeduría y reaprto a las dependencias de la Institucio´n.</t>
  </si>
  <si>
    <t>Procesos Especiales, S.A.</t>
  </si>
  <si>
    <t>Compra de 40 camisas tipo columbia, con 2 logos bordados en pecho izquierdo y derecho, 20 color azul marino y 20 color blanco. Para promoción y publicidad de Banco CHN.</t>
  </si>
  <si>
    <t xml:space="preserve">Por compra de 500 tarros de jabón para lavar trastos de 425 gramos y 300 tapetes para mingitorio varios aromas. Para existencia y despacho de esta Unidad y reparto a las dependencias de la Institución. </t>
  </si>
  <si>
    <t>VIRVALENORO, S.A.</t>
  </si>
  <si>
    <t xml:space="preserve">Por compra de Macbook Pro chip M2, CPU de 8 núcleos, GPU de 10 núcleos Neural engine de 16 núcleos, 16GB de memoria unificada. 512 de almacenamiento SSD, pantalla liquid retina CDR de 13 pulgadas con true toné, dos puertos thundebolt/USB 4, teclado magic keyboard, touch bar y touch ID, trackpad force touch. Será utilizada en la Gerencia de Tecnología. </t>
  </si>
  <si>
    <t>BETAN-TECNICA, S.A.</t>
  </si>
  <si>
    <t xml:space="preserve">Por compra de 50 Tusilexil jarabe, para abastecimiento de la Clínica Médica y uso de colaboradores del Edificio 5ta. Avenida. </t>
  </si>
  <si>
    <t>Compra de 50 Oralsone spray y 50 Vantal spray. Para abastecimiento de Clínica y uso de colaboradores del Edificio 5ta. Avenida.</t>
  </si>
  <si>
    <t xml:space="preserve">Por desmontaje de muros de tabla yeso, puertas de madera, ventanería, resane de columna de tabla yeso más extracción de ripio y desmontaje de piso más suministro y colocación de piso cerámico con pegamento psp y cisa (38 unidades). Trabajos a realizarse en el 4to. Nivel del Edificio Quinta Avenida. </t>
  </si>
  <si>
    <t xml:space="preserve">Por compra de 5 extintores PQS de 10 libras y 7 extintores CO2 de 10 libras. Equipo de emergencia para uso en Banca de Desarrollo, Agencia Zona 15 y Agencia Ayarza. </t>
  </si>
  <si>
    <t>DIFIGUA, S.A.</t>
  </si>
  <si>
    <t>Sellado de tubería hidráulica y de drenaje, más instalación de inodoro y suministro e instalación de flipon de 2-100 AMP, para acometida principal. Para remodelación de Agencia Zona 15.</t>
  </si>
  <si>
    <t>Suministro e instalación de cielo retículado de fibra mineral formado de 0.60 * 0.60 metros, suspendido con estructura galavanizada o alambre galvanizado calibre 12. H. 2.70 snpt. Para remodelación de Agencia Zona 15.</t>
  </si>
  <si>
    <t xml:space="preserve">Por suministro e instalación de tira Neón Flex incluye transformador y cableado, pegado sobre el mármol existente. Dimensiones 2.60mts, letras troqueladas color azul institucional en PVC de 10mm, 2 rótulos elaborados en ACM de 4mm en color institucional de dimensiones 1.90mts de frente x 0.62cm de alto y de 3.00mts de frente x 0.62cms de alto. Por remodelación de Autobanco de Agencia Central. </t>
  </si>
  <si>
    <t>Adquisición de 75 licencias para firma electrónica GTPN persona natural ciudadano. Para firma y validar documentos internos.</t>
  </si>
  <si>
    <t>TRANSACCIONES Y TRANSFERENCIAS, S.A.</t>
  </si>
  <si>
    <t xml:space="preserve">Por contratación de servicio de instalaciónes y alimentación. Para reunión de revisión de avances del Plan Operativo de la Gerencia de Seguros y Fianzas, que se llevará a cabo el jueves 06 de julio de 2023. </t>
  </si>
  <si>
    <t>Compra de 3 Ecofiltros de plástico. Para ser entregados al Hospital Roosevelt para promoción y publicidad de Banco CHN.</t>
  </si>
  <si>
    <t>Compra de: • 1 tóner modelo HP 414A black código W2020A
• 1 tóner modelo HP 414A cyan código W2021A
• 1 tóner modelo HP 414A yellow código W2022A
• 1 tóner modelo HP 414ª magenta código W2023 A
Para reemplazo de 4 toner (black, cyan, yellow y magenta) para impresora HP Laserjet Pro M479f. Utilizada en la Gerencia de Planificación y Desarrollo.</t>
  </si>
  <si>
    <t xml:space="preserve">• Compra de 10 cajas de papel continuo para impresora, de 2 partes, ½ carta y 2 copias. Para imprimir el control de envío de Correspondencia. </t>
  </si>
  <si>
    <t>Compra de 2 cofres para resguardo de joyas de 684 cm2 de espacio, 21.2 cm2 de las cajitas y 32 cajitas de almacenaje. Para ser utilizados por los valuadores de Monte de Piedad de Nueva Santa Rosa y Monte de Piedad Barberena, para el reguardo de joyas recibidas en garantía.</t>
  </si>
  <si>
    <t>CENTINELA SOCIEDAD ANONIMA</t>
  </si>
  <si>
    <t>Compra de 3 archivos laterales de 4 gavetas color negro. Para el área de Archivo y Registro, ya que los existentes ya no cuentan con  espacio para archivar expedientes de personal de nuevo ingreso en los y</t>
  </si>
  <si>
    <t>Adquisición de 40 puntos de red de categoria 6. Para instalación de puntos de red de datos para Oficinas Centrales  de las áreas de Procesos y Mejora Continua , y crecimiento de Agencias nuevas.</t>
  </si>
  <si>
    <t>Tel-Tech</t>
  </si>
  <si>
    <t xml:space="preserve">Por suministro e instalación de ventana de PVC en acabado imitación madera roble más vidrio claro de 5mm, dimensiones: de 3.12mts de largo y 0.49mts de ancho. Por remodelación en Clínica Médica del Edificio Central. </t>
  </si>
  <si>
    <t xml:space="preserve">por 62 servicios socioeconómicos para personal de nuevo ingreso a partir del día lunes 19 de junio a julio 2023. </t>
  </si>
  <si>
    <t>MAKER GUATEMALA, S.A.</t>
  </si>
  <si>
    <t>Compra de 15 viniles de corte ya instalados, de diferentes medidas y 7 rótulos de acrílico para indentifiacion de salones. Para ser colocados en residencia 7 av. 14-44 zona 1.</t>
  </si>
  <si>
    <t>Compra de 50 Tusilexil 120 ml jarabe. Para uso de farmacia de enfermeria.</t>
  </si>
  <si>
    <t xml:space="preserve">Compra de 100 Neumonil ampollas y 300 Neumonil G pastillas. Para uso de farmacia de enfermeria. </t>
  </si>
  <si>
    <t xml:space="preserve">Compra de 25 Voltaren gel 50 grs. Para uso de farmacia de enfermeria. </t>
  </si>
  <si>
    <t xml:space="preserve">Compra de 25 Oralsone spray 20 ml.  Para uso de farmacia de enfermeria. </t>
  </si>
  <si>
    <t>Compra de 50 Vantal solución spray 30 ml.</t>
  </si>
  <si>
    <t>Compra de 60 sillas semi ejecutiva color negro con base para rodos. Para atender requerimientos de diferentes Gerencias.</t>
  </si>
  <si>
    <t>Suministro e instalación de cerradura electronica IP. Para la puerta de boveda de Agencia Ayarza.</t>
  </si>
  <si>
    <t>Tecnovision Inc Guatemala</t>
  </si>
  <si>
    <t xml:space="preserve">Por remover 6.66mts2 de película de control solar actualmente instalada y suministro e instalación de 6.66mts2 de pelicula de control solar Night Vision 15 (ver detalles). Para remodelación en 6to. Nivel de Quinta Avenida. </t>
  </si>
  <si>
    <t>VOGEL ARQUITECTURA, S.A.</t>
  </si>
  <si>
    <t xml:space="preserve">Por compra de materiales para reubicación de circuitos electricos de fuerza e iluminación, más accesorios de instalación, del Edificio Central 2do. Nivel y 6to. Nivel. </t>
  </si>
  <si>
    <t xml:space="preserve">Por limpieza de 3 cajas principales de registro de aguas pluviales, 42 revisiónes, evaluaciónes y pruebas de fluides de agua en bajadas de agua pluvial, 2 instalaiones de bajadas de agua pluvial de 4" de 125 PSI y 2 desmontajes de bajadas en mal estado. Derivado a mantenimiento de drenajes de sistemas de agua pluvial para almacenes de Depósitos. </t>
  </si>
  <si>
    <t xml:space="preserve">Suministro e instalación de tuberías para sistemas de seguridad electronica, tubería de pvc 3/4 de pulgada 146 metros lineales, suministro e instalación de tubería electrica, incluye anclaje, cajas rectangulares, octagonales o salidas con flexitubo, según plano, 33 unidades, Instalación de tubería y cajas en sistema de puerta. 3 salidas en pared y una caja rectangular para puerta (biometrica). Instalación de tuberia para nocección de puertas, sera necesario romper vanos fundidos para colocar tuberias si estas ya se encontrán fundidas. Instalación de tuberia y cajas en sistema de vibración dentro de boveda y puerta de boveda, deberá ser sobre pared. Instalación de caja cuadrada 8x8 más conectores y salidas. Lo anterior se utilizará para los sistemas de alarmas del nuevo local de Agencia Ayarza. </t>
  </si>
  <si>
    <t xml:space="preserve">Por alquiler de stan de 4x2.50mts para evento ganader Sayaxché, el día 16 y 17 de junio de 2023, incluye: estructura de metal con impresión (backpanel) digital en alta resolución en lona, iluminación, un counter, 5 sillas cocteleras, 6 fardos de heno, 2 mesas cocteleras, instalación y desisntalación. Para promoción y publicidad de Banco CHN, en Tianguis Ganadero en Sayaxché, Petén. </t>
  </si>
  <si>
    <t>Suministro e instalación 85 metros lineales de zócalo de PVC color gris madera, de 10 cm de alto, instalado a muros con silicón estructural y clavos de anclaje. Para remodelacion de Agencia Ayarza.</t>
  </si>
  <si>
    <t xml:space="preserve">Por adquisición de 1 laptop i7 de 14 pulgadas. El propósito de esta compra es adquirir el equipo de cómputo coordinador de infraestucutra y desarrollo de la Gerencia de Tecnología. </t>
  </si>
  <si>
    <t xml:space="preserve">Por capacitación de "Gestión del Riesgo de Seguridad de la Información y Ciberseguidad" Capacitación dirigido a dos personas de la Unidad de Seguridad de la Información de la Gerencia de Administración de Riesgos. </t>
  </si>
  <si>
    <t xml:space="preserve">ISACA, ASOCIACIÓN COSTARRICENSE DE AUDITORES EN INFORMÁTICA </t>
  </si>
  <si>
    <t xml:space="preserve">Por suministro e instalación de fachada de uPVC en acabado imitación madera Roble, incluye refuerzos de tubo de aluminio mill finish cubierto por canal U a lo largo dintel, de aluminio en acabado imitación madera. Puerta abatible, vidrio claro de 6mm. Por remodelación de 2do. Nivel, Gerencia de Análisis de Crédito, Edificio Central. </t>
  </si>
  <si>
    <t xml:space="preserve">VIDRIOS Y PERFILES HC </t>
  </si>
  <si>
    <t xml:space="preserve">Por manta vinilica a full color, con ojetes para la colocación de 6 x 1.25,ts, 2 viniles adhesivos impresos a full color de 2 x 0.80mts y 2 afiches impresos full color de 11 x 17 pulgadas. Publicidad en Agencia Puerto San José por traslado de la Agencia.  </t>
  </si>
  <si>
    <t xml:space="preserve">Compra de 600 fólderes de gusanillo tamaño oficio color azul. Para uso de formación de expedientes de personal de nuevo ingreso. </t>
  </si>
  <si>
    <t>Compra de 5,000 sobres tamaño oficio color azul con diseño e impresión en paquetes de 100 unidades. Para existencia y despacho en la Unidad de Proveeduría y reparto al Departamento de Seguros de Vida y Gastos Médicos.</t>
  </si>
  <si>
    <t xml:space="preserve">Compra de 24 botes de espuma limpiadora, 24 botes de limpia contactos, 24 botes de aire comprimido, 10 tubos de pasta termica, 10 rollos de velcro para roganizacion de cable de PC y 1 rollo de fleje plastico. 
Suministros para el mantenimiento de equipos y mantenimiento de laptops. </t>
  </si>
  <si>
    <t>Compra de 1,00 magnetos a full color tiro en papel adhesivo más barniz UV tiro, cortados y pegados en vinil magnético blanco tamaño 9X6 cm. Para promoción y publicidad de seguros de vehiculo.</t>
  </si>
  <si>
    <t>Panameña de Artes Graficas, S.A.</t>
  </si>
  <si>
    <t>Compra de 17 camisas tipo columbia color blanco con dos logos bordados. Para uso del personal de la Gerencia de Seguros y Fianzas en distintas actividades.</t>
  </si>
  <si>
    <t xml:space="preserve">Por suministro más aplicación de acabado y liado más aplicación de pintura en baranda color negro. Se utilizará para la remodelación Agencia zona 15. </t>
  </si>
  <si>
    <t xml:space="preserve">SOLUCIONES DE INGENIERÍA SDI </t>
  </si>
  <si>
    <t xml:space="preserve">Por suministro de inversor solar 6kw. Se utilizará para la remodelación Agencia zona 15. </t>
  </si>
  <si>
    <t xml:space="preserve">Por 8 suministros de baterias de Gel de 100 AH/12 V, Se utilizará para la remodelación Agencia zona 15. </t>
  </si>
  <si>
    <t>ALTERNARTIVAS INTELIGENTES, S.A.</t>
  </si>
  <si>
    <t xml:space="preserve">Por campaña en redes sociales y relaciones públicas, dentro de las plataformas del organizador del evento para poder hacer el llamado a la población Guatemalteca para su participación en EXPOCASA 2023, a realizarse del 14 al 16 de julio 2023 en Expocenter Tikal Futura. </t>
  </si>
  <si>
    <t xml:space="preserve">Por suministro e instalación de recubrimiento de durock en fachada a una cara, incluye estructura calibre 20, más aplicación de basecoat y cinta malla en uniones. Se utilizará para la remodelación Agencia zona 15. </t>
  </si>
  <si>
    <t>CONSTRUCTORA SANTA ELENA, SOCIEDAD ANÓNIMA</t>
  </si>
  <si>
    <t>Pagina completa full color preferenciales portada interior, medidas: 8.5 X 11" + excesos; e indicador tiro y retiro full color, productos de Banco CHN, medidas: 0.1875 X 3" superior 0.5". Para promoción y publicidad de productos de Banco CHN en Directorio Empresarial 2023-2024.</t>
  </si>
  <si>
    <t xml:space="preserve">Suministro e instalación de 3 acces panel de 6 X 9" en área de gradas para lectura de contadores. Suministro de manteriales para fabricación de gota, en dinteles de 3 ventanas en fachada. Incluye mano de obra. Limpieza de 13 metros lineales de vidrios laterales y remoción de mezcla de cemento en fachada. Aplicación de acabado en silla de 3 ventanas. Para remodelación de Agencia Zona 15. </t>
  </si>
  <si>
    <t>Skynet Vision</t>
  </si>
  <si>
    <t>evaluación de situación actual del sistema eléctrico general de todo el edificio (presentación, diagrama unifilar sobre situación y distribución actual) con base a la cual se propondrá nueva infraestructura eléctrica. Identificación y etiquetación de todo el sistema eléctrico en general (fin de semana o nocturno). Diseño de infraestructura eléctrica de acuerdo con las necesidad del edificio, que incluya: energía normal, energía regulada y de emergencia; presentar memoria de cálculo, diagrama unifilar, dimensionamiento de grupo electrógeno con circuitos de emergencia áreas comunes y equipos UPS. Análisis y estudio para sistema de tierra física y pararrayos. Análisis e identificación de infraestructura y distribución de sistema eléctrico de Edificio Quinta Avenida.</t>
  </si>
  <si>
    <t>Electronica Comunicaciones y Sericios, S.A.</t>
  </si>
  <si>
    <t>Adquisición de 10 licencias para opciones de operadora automática de central telefónica de Seguros y Fianzas. Por restructuracion de opciones del PBX 22907400 de Seguros y Fianzas, configuradas en la central telefónica Mitel.</t>
  </si>
  <si>
    <t>Ingenieros Integradores, S.A.</t>
  </si>
  <si>
    <t>Adquisición de 35 licencias anuales para extensiones telefonicas remotas. Para disponer de extensiones telefonicas remotas a traves de la planta telefonica del Banco, para las Gerencias de tarjeta de crédito, Cartera y Analisis de Credito.</t>
  </si>
  <si>
    <t>Compra de 10 resmas de hojas membretadas impresas a full color, en papel bond de 75 gramos, tamaño carta. Para existencia y despacho de la Unidad de Proveeduría y reparto al Departamento de Seguros y Previsión, Seguro d Vida Gastos Médicos.</t>
  </si>
  <si>
    <t>Compra de 100 ampollas de ácidos, para pruebas de joyas de 14K #GT44, 1/2 Onz. (0.015 LTR) y 100 soluciones limpiadoras y abrillantadoras de joyas de 236.5 ml. Para uso de los Valuadores de Monte de Piedad.</t>
  </si>
  <si>
    <t>La Casa del Joyero</t>
  </si>
  <si>
    <t>Compra de: 7 tubos negros de 6X6 chapa 11, 10 tubos rectangulares 6X 4 chapa 14, 15 costaneras negras 8X2 legitima 15 costaneras negras 4X2 legitima y 10 tubos negros 4X4 chapa 16. Material a utilizarse para trabajos de remodelacion en Edificio Quinta Avenida.</t>
  </si>
  <si>
    <t>Dismaher</t>
  </si>
  <si>
    <t xml:space="preserve">Compra de 2 televisores 4K de 55". Para Agencia Zona 15. </t>
  </si>
  <si>
    <t>Suministro e instalación de 8 tomacorrientes de tomacorrientes de 120V, 3 tomacorrientes de 120 V para energia regulada y 1 acometida principal. Para remodelación de Agencia Correos.</t>
  </si>
  <si>
    <t xml:space="preserve">Electron  </t>
  </si>
  <si>
    <t>Compra de 3 cajas de seguridad con dial manual, rango de medidas exteriores: de 85 a 90 cm de alto, 50 a 60 cm de ancho y 50 a 55 cm de fondo. Para proyectos de Agencias Nuevas del Departamento de Seguridad.</t>
  </si>
  <si>
    <t>Suministro e instalación de accesorios para instalación de agua y drenaje de lavatrastos y pila y suministro e instalación de tablayeso por perforaciones para instalaciones de agua y drenaje. Para remodelación de Agencia Ayarza.</t>
  </si>
  <si>
    <t>Cambio de lamina de policarbonato perfil 7 traslucida, reparación de 17 laminas de duralita en areas rajadas y con agujeros, selladas con Sikaflex, impermebializante y tela de refuerzo, fijacion de 12 laminas flojas y levantdas, sellado  en 16 ml de flashing de laminas galvanizdas con Sikaflex, impermeabilizante y tela de refuerzo y aplicaicon de Sikaflex a tornillos sin empaque. Por mantenimiento de drenajes de sistema de agua pluvial para Alamcenes de Depositos.</t>
  </si>
  <si>
    <t xml:space="preserve">Adquisición de licencia corporativa Juris Collection, membresía de consulta a la Legislación de Guatemala y servcios de actualización a través de Juris Collection en el internet, para 5 usuarios, por un periodo de 12 meses. </t>
  </si>
  <si>
    <t>Infile, S.A.</t>
  </si>
  <si>
    <t>Compra y cambio de Fancluth y filtro de aire. Repuesto necesario para el buen funcionamiento del vehiculo BT50 P-259GRZ.</t>
  </si>
  <si>
    <t>Lijado, barnizado y armado de madera reciclada de conacaste, dimensiones 1.27 metros de ancho y 2.60 metros de alto. Por remodelación del 2do. Nivel en la Gerencia de Análisis de Créditos, Edificio Central.</t>
  </si>
  <si>
    <t>Carpinteria Luis XV</t>
  </si>
  <si>
    <t>Compra de 1,000 table tent, full color, en forma de triangulo, en texcote 12, con barnizado UV mate, medida de cada cara de 11.5 X 15 cm, diseño "Crédito de vehículo" y 1,000 habladores full color, en forma circular, en texcote 12, con arnizado UV mate, medida 4 X 6.9", con acetato de platico más rígido, diseño "Crédito de vehículo". Pra promoción y publicidad de "Crédito de vehiculos en concesionarias.</t>
  </si>
  <si>
    <t>Desmontaje de ventanas en planillero existente de 1.45 metros X 1.17 metros, traslado e instalación en nueva ubicación de ventana de 1.45 metros X 1.17 metros, desmontaje de 2 ventajas laterales de 1.70 X 1.30 metros por demolición de planillero, desmontaje de puerta corrediza con rieles de 2.40 X 0.85 metros. Por remodelación de Agencia Aeropuerto Vuelos Privados.</t>
  </si>
  <si>
    <t>Suministro e instalación de puerta melaminizada fabricada con estructura de madera de pino tratado, forro de MDF de 1/8" y acabado de formica imitación madera, chapa de bola con llave, bisagras de 3" X 3", merco de madera de pino tratado con acabado tipo tinte y barniz. Por remodelación de Clínica Médica del Edificio Central.</t>
  </si>
  <si>
    <t>Suminiostro e instalación de tablayeso + refuerzo para vano de puerta de 0.80 X 2.10 metros, incluye acabado y retiro de material excedente + limpieza. Para remodelación de Agencia Zona 15.</t>
  </si>
  <si>
    <t>GLOBAL ROOFING AND CONSTRUCTION, SOCIEDAD ANÓNIMA</t>
  </si>
  <si>
    <t xml:space="preserve">Por compra de 500 tarimas de madera alta resistencia sin empalme de medida 1x1.20mts estilo polin. El motivo de la solicitud es por la recepción de algodón en las cuales serán utilizadas las tarimas. </t>
  </si>
  <si>
    <t>DISTRIBUIDORA GENESIS R&amp;M</t>
  </si>
  <si>
    <t xml:space="preserve">Por compra de 20 camisas tipo Columbia de tela Royal Dri, Con Dri-Fit, color azul marino y dos bordados en el pecho, izquierdo y derecho. Para uso de Asesores y personal de la Gerencia de Banca Bienes Raíces, en Expocasa 2023 y diferentes activades publicitarias. </t>
  </si>
  <si>
    <t>MAYORTECSA</t>
  </si>
  <si>
    <t xml:space="preserve">Compra de 3 archivos tipo robot, de dos gavetas, de metal, color negro, con rodos. Para uso de las Analistas del Departamento de Reclutamiento y Selección. </t>
  </si>
  <si>
    <t>Compra de equipo de escritorio con las siguientes caracteristicas:
Retina 4.5K chip M1 8-core CPU an 7-core GPU, 265 GB
Chip M1 (o superior) de Apple CPU de 8 nucleos con 4 nucleos de rendimiento y 4 de eficiencia.
GPU de 7 nucleos
Neural Engine de 16 nucleos
16 GB de memoria unificada
Pantalla retina 4.5K de 24 pulgadas
2 puertos Thunderbolt/USB 4
Teclado Magic keyboard
500 GB de capacidad.
Para uso del Diseñador Gráfico de la Gerencia de Recursos Humanos.</t>
  </si>
  <si>
    <t>ITEMS, SOCIEDA ANÓNIMA</t>
  </si>
  <si>
    <t xml:space="preserve">Por compra de 39 diademas con micrófono para computadora. Atención al cliente por llamada telefónica a traves de extensiones virtuales tipo sofphone, para 15 usuarios de Gerencia de Tarjeta de Crédito, 14 para Gerencia de Analisis de Crédito y 10 para departamento de Call Center de la Gerencia de Negocios. </t>
  </si>
  <si>
    <t xml:space="preserve">Por suscripción por seis meses de Linkedin. Esto por requerimiento de la Gerencia de Recursos Humanos con el propósito de encontrar y contactar a los candidatos idóneos. </t>
  </si>
  <si>
    <t>LINKEDIN</t>
  </si>
  <si>
    <t>Adquisición de 2 usuarios adicionales en la plataforma Computrabajo para uso de las Analistas de Reclutamiento y Selección. Derivado al aumento de plazas vacantes.</t>
  </si>
  <si>
    <t>Adquisición de 3,125 consultas electrónicas a distancia en elRegistro General de la Propiedad. Para ser utilizadas dentro del proceso de análisis de solicitudes de crédito, verificación de datos de casos para cobro judicial, verificación de información de activos extraordinarios de la Institución y para las dependencias que requieren apoyo.</t>
  </si>
  <si>
    <t>Fabriación e instalación de 5 bandejas de 30" x 30" con lámina galvanizada calibre 26", con su respectiva tubería PVC de drenaje. Reperación de equipo de airea acondicionado ubicado en el área de Auditorio Edificio Central.</t>
  </si>
  <si>
    <t xml:space="preserve">Por compra de paquete de alimentación para 9 personas, durante 5 días (del 26 al 30 de julio de 2023), que incluye el ingreso a parques temáticos y uso de juegos electromecánicos para recreación. Por metas alcanzadas, en cumplimiento al Programa "Todos a Bordo", premiación 2022, el cual recompensa a los empleados por el buen desempeño y resultados comerciales obtenidos durante 2022; reconociendo como Tercer lugar a "Agencia Cobán" por los resultados obtenidos. </t>
  </si>
  <si>
    <t>INSTITUTO DE RECREACIÓN DE LOS TRABAJADORES DE LA EMPRESA PRIVADA DE GUATEMALA</t>
  </si>
  <si>
    <t xml:space="preserve">Por compra de paquete de estadía para 9 personas, durante 4 noches (del 26 al 29 de julio de 2023). Por metas alcanzadas, en cumplimiento al Programa "Todos a Bordo", premiación 2022, el cual recompensa a los empleados por el buen desempeño y resultados comerciales obtenidos durante 2022; reconociendo como Tercer lugar a "Agencia Cobán" por los resultados obtenidos. </t>
  </si>
  <si>
    <t>HORARIO DE ATENCIÓN: 8:30 A 16:15 HRS.</t>
  </si>
  <si>
    <t>JULIO 2023</t>
  </si>
  <si>
    <t>Compras de 150 gift cards de Q100.00 cada una, canjeables en tiendas de abastecimiento y abarrotes. Por reconocimiento al personal de concesionarias por colocación de Crédito de Vehículos.</t>
  </si>
  <si>
    <t>Compra de 7 discos Sagate nas de 16 teras 7200 RPM para el equipo QnapTS-877xu-rp. Como parte del plan de continuidad de negocios para El Crédito Hipotecario Nacional de Guatemala.</t>
  </si>
  <si>
    <t>Evolución de Negocios,S.A.</t>
  </si>
  <si>
    <t>Por contratación de servicio de instalaciones y alimentación. Para reunión de revisión de avances del Plan Operativo de la Gerencia de Seguros y Fianzas, que se llevará a cabo el lunes 10 de julio de 2023.</t>
  </si>
  <si>
    <t xml:space="preserve">Compra de 26 sillas de resina plegables color blanco y 12 mesas plegables rectangulaes color blanco. Para ser utilizadas en el área de capacitaciones y en las jornadas médicas y diferentes áreas de la Gerencia. </t>
  </si>
  <si>
    <t>Compra de 20,000 sobres continuos para tarjeta de crédito, separados en cajas de 3,000 unidades. Para existencia y despacho a la Red de Agencias, Departametos Adscritos y Oficinas Centrales.</t>
  </si>
  <si>
    <t>Compra de 1,000 marbetes con descripción full color, medida 21 X 14 cm, en paquetes de 100 unidades. Para existencia y despacho de la Unidad de Proveeduría y reparto al Departamento de Seguros y Previsión, Reclamos Daños.</t>
  </si>
  <si>
    <t>Compra de 25,000 recibos para la venta de timbres en tres partes, colores (blanco, verde y rosado) en fajos de 100 unidades, numerados del correlativo 399,501 en adelante. Para existencia y despacho de la Unidad de Proveeduría y reparto a las dependencias de la Institución.</t>
  </si>
  <si>
    <t>Reperación de equipo de aire acondicionado tipo mini split de 36,000 BTU. Para reparación de aire acondicionado en Agencia Barberena.</t>
  </si>
  <si>
    <t xml:space="preserve">Por compra de bumper trasero, pintura parcial de bumper delantero y compra y cambio de moldur de bumper trasero RH. Trabajos por desajustes en bumper y molduras al vehículo wolkswaguen P205KBZ a cargo de Vicepresidencia. </t>
  </si>
  <si>
    <t>617292k</t>
  </si>
  <si>
    <t>Compra de 75 refacciones tipicas. Para activo cívico a realizarse el 10/07/2023 en Almacenes de Depositos por aniversarion.</t>
  </si>
  <si>
    <t>Banquetes y Eventos de Maria</t>
  </si>
  <si>
    <t>Compra de 4,000 afiches tamaño tabloide de 11 X 17" en texcote 12, tiro full color. 10 diseños diferentes. Para promoción y publicidad de productos de Banco CHN.</t>
  </si>
  <si>
    <t>Compra de 1 patch panel de 48 puertos categoría 6, 1 patch panel de 24 puertos categoría 6, 2 organizadores de 2 RU, 40 patch card de 3 pies, 40 patch cord de 7 pies, 22 caneletas de 105 X 65 milimetros con tapadera, 1 accesorio de cnalaeta de 105 X 65 milimetros, 8 canaletas de 40 X 60 milimetros, 1 accesorio de canaleta de 40 X 60 milimetros, 2 bolsas de 100 concetores RJ-45 y 3 bobinas de cable UTP categoría 6. Adecuación de clabeado de red para oficinas de la Gerencia Banca de Desarrollo, gerencia de Tarjeta de Crédito y Gerencia de Cartera en sede de la 11 calle 10-72 zona 1.</t>
  </si>
  <si>
    <t>Compra de 1 pizarrón ultraewrite, marco de aluminio, formica de 0.80 X 0.60 metros y 2 pizarrones ultrawrite, marco de aluminio, formica de 2.40 X 1.20 mettros. Para uso en el monitorio de metas del persona de Banca de Desarrollo.</t>
  </si>
  <si>
    <t>Compra de 1 gabinete de piso de 24 unidades de rack. Para instalar en el cuarto técnico de telecomunicaciones en la sede administrativa de la 11 calle 10-72 zona 1, para adecuar equipos y cableados de telecomunicaciones.</t>
  </si>
  <si>
    <t>Servicio de limpieza y destape y destape de tubería de drenaje. Trabajos a realizarse en el sótano del Edificio Central.</t>
  </si>
  <si>
    <t>Franklin Manuel Rodriguez Cisneros</t>
  </si>
  <si>
    <t>Reperación de dos persianas que incluyan cambio de ejes y resortes. Trabajos a relizar en Agencia Patulul.</t>
  </si>
  <si>
    <t>Compra 150 playera a dos colores, azul y blanco, con serigrafía en pecho y espalda. Por actividad denominada Sembremos Conciencia, que se estará llevando a cabo el 16/07/2023.</t>
  </si>
  <si>
    <t>Uniformes de Guatemala</t>
  </si>
  <si>
    <t xml:space="preserve">Por fabricación e instalación de estructura metálica para equipo de inversor y baterías elaborado con angular de 1 1/2" x 3/16" y lámina de 1/16" con dimensiones de 0.70m de ancho x 0.65m de largo x 1.00m de altura, acabado gris anticorrosivo. Se utilizará para la remodelación Agencia zona 15. </t>
  </si>
  <si>
    <t xml:space="preserve">Por compra de 8 licencias de softphone. Para las Gerencias de Análisis de Crédito y Tarjeta de Crédito para la verificación de información con clientes del Banco a través de llamadas telefónicas. </t>
  </si>
  <si>
    <t xml:space="preserve">Por suministro y aplicación de pintura anticorrosiva negro en contrahuella posterior en 17 gradas del 2do al er nivel ingreso CHN y suministro y aplicación de pintura anticorrosiva blanco en persiana de ingreso. Se utilizará para la remodelación Agencia zona 15. </t>
  </si>
  <si>
    <t>Renovación de licencia AutoCAD para uso del arquitecto del Departamento de Mantenimiento.</t>
  </si>
  <si>
    <t>Grupo Vesica, S.A.</t>
  </si>
  <si>
    <t>Suministro e instalación de película de control en fachadas de vidrio templado V1: 3.52 metros de ancho X 2.91 metros de alto. V2: 3.11 metros de ancho X 2.87 metros de alto. V3: 4.39 metros de ancho X 2.90 metros de alto. Para remodelación de Agencia Zona 15.</t>
  </si>
  <si>
    <t>Suministro e instalación de 120 V para energía regulada y suministro e instalación de sistema de automatización para iluminacion LED. Para remodelación de Agencia Correos.</t>
  </si>
  <si>
    <t>Electron</t>
  </si>
  <si>
    <t>Compra de 10 comunicadores Tyco TL405LE-LAU para integración de señales de alarma a consola del Departamento de Seguridad.</t>
  </si>
  <si>
    <t>34.32 metros 2 de muro de playwood más echape imitación madera más refuerzos internos más listones a 0.20 metros con seperación de 5 mm más lijado en una cara interna; barnizado y armado de muro de madera reclicada de conacaste en una cara externa. Altura total de 2.73 metros, de piso a losa. Por remodelación de 2do. nivel, Gerencia de Análisis de Crédito, Edificio Central.</t>
  </si>
  <si>
    <t>54.5 metros2 de muro ambas caras de playwood más enchaope imitación madera, más refuerzos internos, más listones a 0.20 metros con separación de 5 mm más lijado en ambas caras; altura total de 2.18 metros con canal U y sin canal. Por remodelación de 2do. nivel, Gerencia de Análisis de Crédito, Edificio Central.</t>
  </si>
  <si>
    <t>Mano de obra que incluye entubado, cableado, emplacado, instalación de 55 paneles LED con cable acerado oalambre de amarre y 2 tableros de 24 polos c/u. Por remodelación de 2do. Nivel en Edificio Central.</t>
  </si>
  <si>
    <t>Central Electrica Industrial, S.A.</t>
  </si>
  <si>
    <t>Trabajos de cableado, instalación, programación y envío de señal en sistemas de seguridad electrónica /CCTV, alarma y constrol de acceso). Para sistemas de seguridad electrónica de Agencia Ayarza.</t>
  </si>
  <si>
    <t>Corporación SIGSESA</t>
  </si>
  <si>
    <t>Compra de 40 baterías de 12 voltios 7 amperios y 40 baterías de 12 voltios 5 amperios. Para respuestos de los sistemas de alarmas y UPS del Departamento de Seguridad.</t>
  </si>
  <si>
    <t>Compra de 100 cajas de jabón en spray de 400 ml, 100 palas plásticas para recoger basura, sin base de madera y 100 atomizadores plásticos de 1 litro, de uso rudo. Para existencia y despacho de la Unidad de Proveeduría y reparto a las dependencias de la Institución.</t>
  </si>
  <si>
    <t>Compra de 5,000 folderes con descripción Urbanos en paquetes de 100 unidades y 5,000 folderes con descripción Rústicos en paquetes de 100 unidades. Para existencia y despacho de la Unidad de Proveeduría y reparto a las dependencias de la Institción.</t>
  </si>
  <si>
    <t>Compra de 200 paquetes de folder tamaño oficio membretados de 100 uniadades cada pquetes. Para existencia y despacho de la Unidad de Proveeduría y repartos a las dependencias de la Institución.</t>
  </si>
  <si>
    <t>Compra de 6 extintores CO2 de 10 libras y 5 extintores PQS de libras, con sus respectiva rotulación. Para ser instalados 10 en el Centro de Capacitación de la Gerencia de Recursos Humanos y 1 en Agencia Correos.</t>
  </si>
  <si>
    <t xml:space="preserve">Por compra de 500 cajas de clip mariposa #2 de 50 piezas por caja. Para existencia y despacho de esta unidad y reparto a las dependencias de la institución. </t>
  </si>
  <si>
    <t xml:space="preserve">Por compra de 200 perforadores PF-20 métalico color negro, capacidad para 20 hojas con guía de tope, 1,000 bolsas de hule grueso, peso 1/4 de libra y 200 saca grapas color plástico y metal, peso 35 gramos. </t>
  </si>
  <si>
    <t xml:space="preserve">Por compra de 500 cajas de clip mariposa #1 de 12 piezas por caja. Para existencia y despacho de esta unidad y reparto a las dependencias de la institución. </t>
  </si>
  <si>
    <t>PAPER DISTRIBUCIONES, S.A.</t>
  </si>
  <si>
    <t xml:space="preserve">Por compra de 10,000 lapices de madera, forma triangular, mina de grafito grado 2 HB, en cajas de 12 unidades y 300 archivadores tamaño oficio con gancho, color negro armados en paquetes de 10 o 12 unidades. Para existencia y despacho de esta Unidad y reparto a las dependencias de la Institución. </t>
  </si>
  <si>
    <t xml:space="preserve">Por certificado de regalo para estadía de 11 personas, durante 5 días, canjeable del 1 de junio al 30 de noviembre de 2023, que incluya el ingreso a parques acuáticos y eventos.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</si>
  <si>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HOTELES DECAMERON GUATEMALA, S.A.</t>
  </si>
  <si>
    <t xml:space="preserve">Por certificado de regalo para alimentación de 11 personas durante 5 días, canjeable del 1 de junio al 30 de noviembre de 2023, que incluya desayunos y almuerzos buffet, cenas buffet o a la carta, snacks y bebidas ilimitadas.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</si>
  <si>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 xml:space="preserve">Por servicios técnicos para elaboración de propuesta de Manual de Organización de Gerencia de Obras y Servicios Públicos. </t>
  </si>
  <si>
    <t>ANA CECILIA PIVARAL MAZARIEGOS DE LOYO</t>
  </si>
  <si>
    <t>Fabriación de rótulo (encajuelado) fabricada en angula de 1 1/4" X 1/8, lámina de 1 mm para todo el forro exterior, con refuerzos internos de tubo rectangular de 1 1/2" X 1", colocación de lámina de 3/32 pintada de anticorrosivo más instalación. Cambio por deterioro de rotulo de Agencia Roosevelt.</t>
  </si>
  <si>
    <t>Maquinaria Industral A.P., S.A.</t>
  </si>
  <si>
    <t>Compra de 10 escritorios modulares tipo jefe. Por remodelación de 2do. Nivel en el Edificio Central.</t>
  </si>
  <si>
    <t>EPIA PROYECTOS INTEGRALES, SOCIEDAD ANÓNIMA</t>
  </si>
  <si>
    <t>Compra de 2,900 consultas electrónicas a distancia en el Registro General de la Propiedad. Para ser utilizadas dentro del proceso de análisis de solicitudes de crédito, verificación de datos de casos para cobro judicial, verificación de información de activos extraordinarios de la Institución y para las dependencias que requieran apoyo en este sentido.</t>
  </si>
  <si>
    <t xml:space="preserve">Por suministro e instalación de escalerilla 6x2 para red de datos y telefonia en nivel 2 y nievel 6 y desmontaje de tubeias y cableado existentes en el área a instalar escalerilla. </t>
  </si>
  <si>
    <t xml:space="preserve">Por servicios al sistema de carburación, afinación de motor, calibración de mezcla y limpieza de dedescarbonización de conductos, reparación de sistema de luces delanteras y mando de luces. Por fallas en el sistema de carburación y sistema electrico al vehículo Chevrolet, tipo panel placas P154DFY al servicio de la Unidad de Vehículos. </t>
  </si>
  <si>
    <t xml:space="preserve">Por servicio de turbo con cambio de kit completo y cambio de rueda compresora, servicio de 2 bombas de inyección diesel con cambio de kit completo y recalibración de fabrica y 2 servicios y reparaciones de inyectores con cambio de toberas nuevas. Cambio de repuestos necesarios para el buen funcionamiento, al vehículo placas P064FTR al servicio de Monte de Piedad.  </t>
  </si>
  <si>
    <t>LABORATORIO DE INYECCIÓN DIESEL RIVER</t>
  </si>
  <si>
    <t>Compra de materiales para remodelación de 2do. Nivel del Edificio Central, según detalle.</t>
  </si>
  <si>
    <t>Compra de materiales como tubería para remodelación del 2do. Nivel del Edificio Central, según detalle.</t>
  </si>
  <si>
    <t>Habilitación de 15,500 hojas electrónicas: 6,500 de libros de compras y 9,000 de libro de ventas. Para uso del personal del Departamento de Seguros y Previsión, Fianzas y Monte de Piedad.</t>
  </si>
  <si>
    <t>Registro Mercantil General de la Republica</t>
  </si>
  <si>
    <t>Suministro e instalación de flete de acero en perimetro de gradas, más 4 unidades de placa de acero inoxidable para bases. Incluye retiro de material excedente más limpieza. Para remodelación de Agencia Zona 15.</t>
  </si>
  <si>
    <t xml:space="preserve">Por Suministro e instalación de enlaces de fibra óptica en Edificio 5ta. Avenida zona 1. Interconectar las redes de datos del nivel 5 hacia los niveles 3, 4, 5 y 7. </t>
  </si>
  <si>
    <t xml:space="preserve">SKYNET VISIÓN </t>
  </si>
  <si>
    <t>Compra de 15,000 globos azules mate 12, impresos a un color, una cada y 15,000 porta globos. Para actividades de promoción y publicidad de Banco CHN.</t>
  </si>
  <si>
    <t>Mundi Globo</t>
  </si>
  <si>
    <t xml:space="preserve">Compra de 35 discos duros de estado solido SSD de capacidad 240 GB de tamaño 2.5 pulgadas y 25 discos duros de estado solido SSD de capacidad 480 GB de tamaño 2.5 pulgadas. Para remedias las incidencias que se presenten de seguridad en sistemas operativos Windows 7, realizando updates a Windows 10 o Windows 11, conforme las caracterisitcas que siporte los equipos. </t>
  </si>
  <si>
    <t>1 back de decoración circular que incluya: globos, letras con luz (palabra CHN) y dos cilindros para el pastel. Para actividad de Entrega de Reconocimientos 2023 a realizarse el 21/07/2023, donde se entregarán pines por aniversario a personas que cumplen 5, 10, 20, 30 y 35 años de labores consecutivos en la Institución.</t>
  </si>
  <si>
    <t>Debora Alexandra Carolina Artola</t>
  </si>
  <si>
    <t>Compra de 1 pastel de 100 porciones. Para actividad de Entrega de Reconocimientos 2023 a realizarse el 21/07/2023, donde se entregarán pines por aniversario a personas que cumplen 5, 10, 20, 30 y 35 años de labores consecutivos en la Institución.</t>
  </si>
  <si>
    <t>Pasteles Artisticos</t>
  </si>
  <si>
    <t>Desmontaje de 10 metros lineales de cielo falso en mal estado y extracción de desechos a tiradero autorizado, instalación de 10 metros lineales de cielo falso tipo losa fabricado con table yeso y refuerzo de estructura metálica, instalación de esquinero metálicos y aplicación de acabado liso y suministro y aplicación de pintura tipo latex en 28 metros cuadrados. Por reparación de cielo falso dañado en la sala de Junta Directiva.</t>
  </si>
  <si>
    <t>Compra de 10 stand tipo mesa degustadora de plástico, incluye: mesa (base, varillas, cenefa, 1 entrepaño), rotulación en alta definición lamindado protector en la impreisón, bolsa de transporte. Medidas: 84 cm X 188 cm, 84 cm X 81 cm (pared central), 30 cm X 80 cm (cenefa). Para promoción y publicidad de Banco CHN en acitvaciones de Gerencia de Agencias y Gerencia de Bienes Raices.</t>
  </si>
  <si>
    <t>B&amp;K Publicidad</t>
  </si>
  <si>
    <t>10564160K</t>
  </si>
  <si>
    <t>Compra de 3,000 libretas para apunte de 40 hojas en linea con logotipos full color, medida 8.5 X 5 pulgadas, en paquetes de 100 unidades. Para existencia y despacho de la Unidad de Proveeduría y reparto al Departamento de Segureos y Previsión, Seugro de Vida Gastos Médicos.</t>
  </si>
  <si>
    <t>Mesa de conferencia para doce personas en malamina de 1" en aluminio metal brush, medidas de 4 metros de largo X 1.20 de fondso y 0.77 de alto. Para la sala de reuniones del Departamento de Bancada de Desarrollo.</t>
  </si>
  <si>
    <t>Mashala, S.A.</t>
  </si>
  <si>
    <t>Por compra de materiales necesarios para realizar la instalación electrica en 9no. Nivel del Edificio de Seguros. (se adjuntan detalles)</t>
  </si>
  <si>
    <t>Por 3 recorte de cable de los 4 ascensores. Trabajos a realizarse en los ascensores del Edificio Central.</t>
  </si>
  <si>
    <t>Por cambio de retenedor en maquina de ascensor de carga torre norte (G), 24 gomas para guias de canbina (2 por guia) para los cuatros ascensores Mitsubishi, 16 cambio de mechas de aceiteras de los cuatro ascensores, programación de cambio de kit de frenos para los cuatro ascensores, 2 trabajos de cuarto de maquina para los cuatro ascenros, limpieza, pintura, lijado, anti oxidantes, thiner, deiso, wipe, limpiadores, 4 a 6 dias de trabajo,  mano de obra y herramientas. Trabajos a realizarse en los ascensores del Edificio Central.</t>
  </si>
  <si>
    <t>Por 12 guías de cabina de los cuatros ascensores marca Mitsubishi. Trabajos a realizarse en asencores del Edificio Central.</t>
  </si>
  <si>
    <t xml:space="preserve">Por compra de 1,000 bolsas color negro medida 34x48" (tonel) en paquetes de 100 unidades. Para existencia y despacho de esta unidad y reparto a las dependencias de la Institución. </t>
  </si>
  <si>
    <t xml:space="preserve">Por compra de 100 regletas eléctricas de 6 toma corriente color negro. Para existencia y despacho de esta unidad y reparto a las dependecias de la Institución. </t>
  </si>
  <si>
    <t xml:space="preserve">Por compra de 150 bolas de Wipe blanco de 1 libra, separadas cada unidad en bolsa plástica. </t>
  </si>
  <si>
    <t xml:space="preserve">Por compra de 3 controles de acceso por huella, tarjeta y código, silkldnegro, control de acceso BioID huella, tarjeta y código ADMS, chapa electromagnetica especifica para gabinete de incendio, caja para canaleta de sobreponer, 2 canletas, 3 protectores de red APC, kit de chapa electromagnética 600Lbs. con sensor + montaje Z - L, brazo liviano para puerta de madera, relay RM1, tomacorriente doble, espiga, 15 metros de cable de red, fabricación de soporte para chapa electromagnetica especifica para gabinete de incendio y mano de obra, instalación y programación de todo el equipo. Los equipos son necesarios para integrarlos a laas áreas de impresión, caja de control, sistema de supresión de incendios centro de datos principal, casa ubicada en 10 AV. zona 1, en el que se encuentran ubicadas las áreas de Banca de Desarrolo y Control de Calidad; un dispositivo se tendrá en forma de resguardo como contigencia, si se presentase alguna falla biométricos que ya se encuentran istalados. </t>
  </si>
  <si>
    <t>SISTEMAS DE PROTECCIÓN AUTOMATIZADA, S.A.</t>
  </si>
  <si>
    <t xml:space="preserve">Por adquisición de cajilla de seguridad (Cintoteca) del 16 de julio al 15 de enero 2024. Para resguardo de los Back-up Hisóricos y Diarios. </t>
  </si>
  <si>
    <t xml:space="preserve">Por 2 renovaciones de certificados TLS Secure Site Pro con vigencia de un año. Brindar seguridad cifrando el canal de comunicación entre el cliente y el servidor web de los servicios de bancochn.chn.com.gt y serviciosw.chn.com.gt. </t>
  </si>
  <si>
    <t xml:space="preserve">Por compra de 1,000 separadores de libros (Infografía) para ser entregados al personal durante las capacitaciones, con el objetivo de que sea un implemento de utilidad y que , a su vez, mantenga presente la información puntual referente a la Continuidad del Negocio. </t>
  </si>
  <si>
    <t>Por evento motivacional y recreacional en IRTRA Mundo Petapa. Evento motivacional y recreacional, para el personal de la Gerencia de Banca Bienes Raíces a realizarse el día 04/08/2023.</t>
  </si>
  <si>
    <t xml:space="preserve">Por suministro e intalación de cableado para sistema de alarma y seguridad, incluye: tubería de PVC de 3/4, canaleta blanca plastica de 20x12, cableado de puntos de alarma según indicaciones y diagrama de rutas de cableado. Como medida de seguridad para inmueble de la 10 Av. 10/72 zona 1. </t>
  </si>
  <si>
    <t>SKYNET VISION, S.A.</t>
  </si>
  <si>
    <t>Por compra de 22 sellos rectangulares, automáticos de Ejecutivo de Negocios. Para uso en los volantes de los ejecutivos de Banca de Desarrollo</t>
  </si>
  <si>
    <t>MULTISELLOS VILE, S.A.</t>
  </si>
  <si>
    <t xml:space="preserve">Por compra de soporte móvil para pantallas de 19" a 83". Para uso en la sala de reuniones de la Gerencia de Banca de Desarrollo. </t>
  </si>
  <si>
    <t>MAYORISTA DE TECNOLOGÍA, S.A.</t>
  </si>
  <si>
    <t xml:space="preserve">Por renta de dos meses de 10 laptop de 14 pulgadas. Para el personal de la Gerencia de Agencias que conformarán las brigadas del proyecto del Ministerio de la Defensa. </t>
  </si>
  <si>
    <t>RENTA TU PC, S.A.</t>
  </si>
  <si>
    <t>Servicio de pauta radial de 54,000 segundos en total, en emisora FM, a partir de Julio al 31 de diciembre de 2023, con diferentes versiones. Para promoción y publicidad de los productos y servicios de Banco CHN siendo los siguientes: Expocasa con tag-on Extrafinanciamiento, Mipymes con tag-on Extrafinanciamiento, Tasifícate y/o Mi Guallet, Independízate, 93 Aniversario Banco CHN, Tarjeta de Crédito con tag-on Extrafinanciamiento, además de otras versiones que puedan surgir durante el periodo de contratación.</t>
  </si>
  <si>
    <t>RITMO Y PAUTA, SOCIEDAD ANÓNIMA</t>
  </si>
  <si>
    <t xml:space="preserve">Por adquisición de 12 licencias anuales de Power BI Premium por usuario. Adquirir licenciamiento para disponer de una plataforma unificada y escalable de inteligencia empresarial (BI) con funciones de autoservicio, distribuidas para las siguientes áreas: 3 innovación y Transformación Digital; 1 presidencia; 4 Gerencia de Agencias; 1 Gerencia de Negocios y </t>
  </si>
  <si>
    <t xml:space="preserve">Por compra de stock de tarjetas de presentación en material Husky calibre 12, impresas a un color en tiro, dos colores en retiro, con barniz UV brillante, medidas: 3.5" x 2". Para atender requerimiento de las diferentes áreas de la Institución que soliciten en su momento. </t>
  </si>
  <si>
    <t>Por contratación de servicio de intalaciones y alimentación. Para llevar a cabo el taller "Inteligencia Colaborativa" dirigido a los Gerentes del Crédito el 04 de agosto de 2023.</t>
  </si>
  <si>
    <t xml:space="preserve">Por compra de mostrador refrigerado para productos delicatesen y repostería de 19 pies cúbicos, voltaje: 115V/6060Hz/1, temperatura: +2°C -+8°C. Para conformar el área de cocina del Edifico Central. </t>
  </si>
  <si>
    <t>RICZA, S.A.</t>
  </si>
  <si>
    <t xml:space="preserve">Por compra de microondas industrial de 1000 W de 1.2 pies cúbicos, plancha eléctrica 220 V y mesa o estand para equipo de cocina de acero inoxidable de 20" x 30" x 24". Para conformar el área de cocina del Edificio Central. </t>
  </si>
  <si>
    <t>Por cielo reticulado primer nivel y segundo nivel: suministro e instalación de cielo reticulado de fibra mineral de 0.60 x 0.60 mts con estructura esmaltada color blanco, en área de gradas y acceso a agencia. Se utilizará para remodelación Agencia zona 15.</t>
  </si>
  <si>
    <t xml:space="preserve">Por suministro e instalación de 14m2 de pelicula tipo sandblast a vidrios claros existentes. Derivado a remodelación en el área de 2do. Nivel, Gerencia de Analisis de Crédito, Edificio Central. </t>
  </si>
  <si>
    <t xml:space="preserve">Por compra de 5 radios de comunicación motorola EP350MX con su respectivo software, configuración y accesorios. Para uso de los vigilantes, debido a que con los que se cuentan actualmente presentan fallas por deterioro. </t>
  </si>
  <si>
    <t>GRUPO COMUDISA, S.A.</t>
  </si>
  <si>
    <t>Por suministro e instalación de puerta metálica de doble hoja de tubo cuadrado de 1 1/4" chapa 18, interiores con tubo cuadrado de 3/4", marco angular de 1 1/4" con bisagras tipo bandera, pasadores con hierro redondo de 1/2", más pintura anticorrosiva color negro. Se utilizará para la remodelación Agencia zona 15.</t>
  </si>
  <si>
    <t xml:space="preserve">Por 21.84mts2 tramo A. muro fijo y puerta abatible (con canal) en PVC imitación madera color roble, con alma de acero + vidrio claro de 6mm, medida 10.40mts de ancho y 2.10mts de alto. Derivado a remodelación en 2do. Nivel del Edificio Central Departamento de Desarrollo Organizacional. </t>
  </si>
  <si>
    <t xml:space="preserve">Por 18.9mts2 de tramo B. muro fijo (sin canal) en PVC imitación madera color roble, con alma de acero+vidrio claro de 6mm, medida 9.00mts de ancho y 2.10mts de alto. Derivado a remodelación de 2do. Nivel, Edificio Central, Departamento de Desarrollo Organizacional, Edificio Central. </t>
  </si>
  <si>
    <t xml:space="preserve">Por 8.19mts2 tramo C. muro fijo y puerta abatible (con canal) en PVC imitación madera color roble, con alma de acero + vidrio claro de 6mm, medida 3.90mts de ancho y 2.10mts de alto. Derivado a remodelación de 2do. Nivel, Edificio Central, Departamento de Desarrollo Organizacional, Edificio Central. </t>
  </si>
  <si>
    <t xml:space="preserve">Por 21.4mts2 Tramo E. muro fijo y puerta abatible (con canal) en PVC imitación madera color roble, con alma de acero + vidrio claro de 6mm, medida 10.19 mts de ancho y 2.10 mts de alto. Derivado a remodelación de 2do. Nivel, Edificio Central, Gerencia de consumo, Edificio Central. </t>
  </si>
  <si>
    <t xml:space="preserve">Por suministro e instalación de rótulo logo CHN parte exterior en área de gradas primer nivel, fabricado con lámina de aluminio de 1/8 con un grosor de 3cm anclados al muro a traves de pines y suministro e instalación de juego de letras en acrílico de 5mm color azul texto: BANCO CHN de 1.35mts de largo x 0.2mts de alto. Se utilizarán para la remodelación Agencia zona 15. </t>
  </si>
  <si>
    <t>Por suministro e instalación e instalación de 16.1m2 de muro de tablayeso a 2 caras con estructura de aluminio, suministro mas intalación de 12m2 de vinil adhesivo color blanco para cerramiento acceso gradas a sotano, suministro más instalación de puerta de MDF prefabricada tipo colonial medida de 0.90 x 2.07, incluye bisagras 3x3" + chapa tipo bola, suministro más intsalación de tope de piso tipo 1/2 luna para puerta de vidrio sala de reuniones, 6 suministro más aplicación de 6 pinturas color negro anticorrosivo en área de zocalo de receptoría, suministro más instalación de 2 spot tipo dirigibles en área de receptoría color negro con luz calida 3,500 kelvin conectadas a circuito existente, suministo más instalación de 2 spot tipo dirigibles en área de mural color negro con luz calidad 3,500 kelvin conectadas a circuito existente, suministro más intalación de timer digital 120/240v para conexión circuito de iluminación de rótulo fachada frontal y lateral, resane pared ingreso más aplicación de pintura latex color azul, suministro más intalación de tomacorriente doble polarizado Bticino nobile 110v para conexión de equipo para mantenimiento en cuarto eléctico y suministro más intalación de 2 tomacorriente doble polarizado Bticino nobile 110v para conexión de equipo para mantenimiento en cuarto eléctrico. Se utilizará para la remodelación Agencia zona 15.</t>
  </si>
  <si>
    <t xml:space="preserve">Por servicio de aplicación de esmalte vitrio y horneado de teselas, para restarauración de murales. </t>
  </si>
  <si>
    <t xml:space="preserve">Por compra y cambio de cojinete de bufa izquierda, brazo pitman izquierda, brzo auxiliar derecho, alineación delantera, compra y extracción de cojinete de bufa e instalación d emando de AC:  rectificación de lineas, limpieza de sistema y carga de aire acondicionado. Cambio de repuestos  por desgaste de uso, al vehículo Mazda tipo pick up, placas P062FTR al servicio de Gerencia de Fideicomisos. </t>
  </si>
  <si>
    <t xml:space="preserve">Por renta de dos meses de  7 impresoras multifuncionales. Para el personal de la Gerencia de Agencias que conformarán las brigadas del proyecto del Ministerio de la Defensa. </t>
  </si>
  <si>
    <t xml:space="preserve">Por compra de 10 telefonos analogos. Seran distribuidos de la siguiente manera: 2 para la Gerencia de Bienes Raíces, 2 para la Unidad de Reclutamiento de la Gerencia de RRHH, 2 para Cartera y 4 para contigencia, cambio o resguardo de soporte de Usuario. </t>
  </si>
  <si>
    <t xml:space="preserve">Por compra de materiales electricos. Derivado a remodelaciones en el área de 2do. Nivel, Gerencia de Analisis de Crédito, Edificio Central. </t>
  </si>
  <si>
    <t xml:space="preserve">Por compra de 12 camisas tipo columbia color azul con dos logos y 8 gorras color azul con logo del banco. Para la Gerencia de Seguros y Fianzas y uso de los ajustadores de emergencia CHN, valudadores de taller y del inspector de riego, lo anterior por que realizan trabajo de campo. </t>
  </si>
  <si>
    <t xml:space="preserve">Por compra de 5,000 bolsas ecológicas azules con logotipo a un color. Promoción de la marca Banco CHN en eventos BTL. </t>
  </si>
  <si>
    <t xml:space="preserve">Por instalación de bajadas para red nivel 6 CHN central con tuberia emt 2" e instalación de cableado provisional en seguros zona 9 nivel 9 según plano. </t>
  </si>
  <si>
    <t xml:space="preserve">SKYNET VISIÓN, S.A. </t>
  </si>
  <si>
    <t xml:space="preserve">por compra de 2 cubetas de pintura traficc paint yellow. Para señalización del parqueo en el sotano del Edificio Central. </t>
  </si>
  <si>
    <t>GSQ, GUATEMALA, S.A.</t>
  </si>
  <si>
    <t>Adquisición de cuarenta (40) muebles para impresora. Derivado a remodelaciones en Edificio Central, Edificio Quinta Avenida, Edificio Seguros y Fianzas. Según solicitud de compra o contratación No. 691-2023, del Departamento de Mantenimiento de la Gerencia Administrativa.</t>
  </si>
  <si>
    <t>SMART OFFICE, SOCIEDAD ANÓNIMA</t>
  </si>
  <si>
    <t>Por suministro más aplicación de pintura color negro anticorrosivo esmalte para área de gradas, baranda y contrahuellas del 1er. Nivel al segundo nivel, suministro más intalación de 97ml. angular de acero esmaltado color blanco fijado en esquinas de muro, columnas, con sellador poliuretano sikaflex, suministro más intalación de materiales eléctricos para la conexión de inversor para el sistema regulado y suministro más instalación de rack TV de 32-70". Se utilizará para la remodelación de Agencia zona 15.</t>
  </si>
  <si>
    <t xml:space="preserve">Por estufa industrial a gas con horno incluido de 6 quemadores, temperatura del horno ajustable de 250° F a 550°F. Para conformar el área de cocina del Edificio Central. </t>
  </si>
  <si>
    <t>ABCO, S.A.</t>
  </si>
  <si>
    <t xml:space="preserve">Por compra de refrigerador de dos puertas de vidrio, 28´pies cúbicos, temperatura: 0°C -+4°C y voltaje: 115V/60HZ/1. Para conformar el área de cocina del Edificio Central. </t>
  </si>
  <si>
    <t>VIVENDO, S.A.</t>
  </si>
  <si>
    <t xml:space="preserve">Por 6.3mts2 de tramo G. muro fijo sin canal en PVC imitación madera color roble, con alma de acero más vidrio claro de 6mm, medida 3.00mts de ancho y 2.10mts de alto. Derivado a remodelación de 2do. Nivel, Edificio Central, Gerencia de Analisis de Crédito. </t>
  </si>
  <si>
    <t xml:space="preserve">por 8.82mts2 de tramo J. muro fijo sin canal en PVC imitación madera color roble, con alma de acero más vidrio claro de 6mm, medida 4.20mts de ancho y 2.10mts de alto., Derivado a remodelación de 2do. Nivel, Edificio Central, Gerencia de Tarjeta de Credito. </t>
  </si>
  <si>
    <t>MULTISERVICIOS SAGA</t>
  </si>
  <si>
    <t xml:space="preserve">Por compra de microfonono S24 STAGG SUW 50 MM NCE, 2 bocina plus audio ultra400 y cable S22 STAGG SMC10 10M/33FT. El equipo solicitado servirá para promocionar los servicios de Monte de Piedad. </t>
  </si>
  <si>
    <t>SUPER BOCINAS, S.A.</t>
  </si>
  <si>
    <t xml:space="preserve">Por 14 rotulos de estructura metalica tubo cuadrado de 3/4  para talleres autorizados de la Gerencia, lamina con base anticorrosiva para mayor durabilidad de tubo y vinil adhesivo mate premium full color medida 240x120cm de alto. </t>
  </si>
  <si>
    <t xml:space="preserve">PUBLICENTRO I </t>
  </si>
  <si>
    <t xml:space="preserve">Por compra de 48 camisas tipo columbia color blanco y azul con un logo bordado y 25 gorras color blanco con un logo bordado. A solicitud del Gerente de Banca de Desarrollo por las actividades de campo que realiza el personal. </t>
  </si>
  <si>
    <t xml:space="preserve">Por compra de 2 televisores Smart 4k de 43 pulgadas. Los cuales serán utilizadas en las jornadas médicas de la institución. </t>
  </si>
  <si>
    <t xml:space="preserve">Por compra de mesa caliente electrica de 6 bandejas, voltaje 240/60/1 superficie acero inoxidable 304, tanque calibre 20, forros calibre 18, piso calibre 20, patas con extremos ajustables con puente deslizador frontal y area de trabajo, dimensiones de 87" de largo x 25" pulgadas de ancho x 35" de alto. Por remodelación del área del comedor del Edificio Central. </t>
  </si>
  <si>
    <t xml:space="preserve">Por compra de mesa fría de 3 bandejas electrica, voltaje 110/60/1 superficie acero inoxidable 304, tanque calibre 20, forros calibre 18, piso calibre 20, pars con extremos ajustables con puente deslizador frontal y area de trabajo, dimensiones de 45" de largo x 25" de ancho x 35" de alto. Por remodelación del áre del comedor del Edificio Central. </t>
  </si>
  <si>
    <t xml:space="preserve">Suministro de deslizador para mesa caliente de 6 bandejas, dimensiones 87" x 9" x 1 1/2", suministro de deslizador para mesa fría de 3 bandejas, baño maria, dimensiones 45" x 9" x 1 1/2" y mano de obra para instalación para deslizadores para mesas. Por remodelación del área del comedor del Edificio Central. </t>
  </si>
  <si>
    <t xml:space="preserve">Por compra de 25,000 bifoliares impresos a full color tiro y retiro en material couche 80, tamaño carta dobladas por la mitad. Para uso en Jornadas Médicas Brindando información del Seguros. </t>
  </si>
  <si>
    <t>Por arrendamiento de siete unidades de Radio Portátil y comunicación or cinco meses. Para el servicio de radiocomunicación en oficinas centrales durante el periodo de Agosto a Diciembre 2023.</t>
  </si>
  <si>
    <t>CORPORACIÓN RADIO ELECTRONICA, S.A.</t>
  </si>
  <si>
    <t xml:space="preserve">Por compra de 5 cortinas enrollables día y noche, color pend. 1 de 0.80mts ancho x 2.70mts largo, 1 de 2.02mts de ancho x 2.70mts de largo, 1 de 0.94mts de ancho x 2.70mts de largo, 1 de 2.10mts de ancho x 2.70mts de largo y 1 de 2.10mts de ancho x 2.70mts de largo. Derivado a soleamiento en el área de Oficina de asesor de Vicepresidencia. </t>
  </si>
  <si>
    <t>Por desmontaje de azulejo y tablayeso más sellado de unón de tubería 3" más resane de pared de tablayeso más sellado de unión de tubería 3" más resane de pared de tablayeso más instalación de azulejo más plancha de cielo reticulado. Incluye materiales más mano de obra. Se utilizaá para Agencia zona 15, por daños en tubería de bajada de agua pluvial  nivel del Super 24.</t>
  </si>
  <si>
    <t xml:space="preserve">Por suministro e instalación de 4 marcos para puerta abatible de aluminio color café estándar con sobre marco fijo y batiente, se utilizarán los vidrios y las barras de empuje. Se utilizará para reparación de puertas ingreso a nivel 5, Edificio Central. </t>
  </si>
  <si>
    <t xml:space="preserve"> Por alineación de ejes, compra y cambio de 2 cabezales de barra estabilizadora, compra y cambio de 2 bases de amortiguadores, compra y cambio de 2 amortiguadores delanteros, compra y cambio de 2juegos de pastillas de freno, compra y cambio de 2 muletas delanteras LH y RH, compra y cambio de 2 amortiguadores delanteros, compra y cambio de bomilla tipo pescado, compra y cambio de bombilla tipo repocate, fabricación de 2 bujes para mordazas en torno y servicio de mordazas delanteras. cambio de respuestos por desgaste de uso, al vehículo Toyota Yaris P620FPG al servicio del Departamento de cobros. </t>
  </si>
  <si>
    <t xml:space="preserve">Por compra de 15 spandex normal para mesa color azul  medida 1.83mts. Se utilizarán para los tablero de sala de capacitación en el quinto nivel. </t>
  </si>
  <si>
    <t xml:space="preserve">Por compra de 7 sillas semi ejecutivas con respaldo de mesh, color negro, con reposabrazos y base de rodos cromada. Para sustituir las sillas de sala de reuniones en Gerencia de Negocios. </t>
  </si>
  <si>
    <t xml:space="preserve">Por modificaciones E83, para módulo de Microfinanzas, sistema Byte. Para adicionar información que se requiere de los préstamos aperturados de los clientes solicitados pro medio de la Gerencia de Banca de Desarrollo, para incluirlos en el proceso del E83. </t>
  </si>
  <si>
    <t xml:space="preserve">Por servicio de 2KG, revisión de batería, calibración de llantas, cambio de empaque de mordazas delanteros y traseros, cambio de filtro polen, cambio de filtro de motor y revisión de clutch. Servicio periodico de motor, al vehículo Toyota Prado, P876FPK al servicio de Presidencia. </t>
  </si>
  <si>
    <t>COFIÑO STAHL Y COMPAÑÍA, S.A.</t>
  </si>
  <si>
    <t>Por contratación de servicio de instalaciones y alimentación. Para llevar a cabo la capacitación "Culturas de éxito en organizaciones de éxito" dirigido a los Gerentes del Crédito el 18 de agosto de 2023.</t>
  </si>
  <si>
    <t xml:space="preserve">CLUB INDUSTRIAL A.C. </t>
  </si>
  <si>
    <t xml:space="preserve">Por compra de congelador vertical de dos puertas de 49' cúbicos de 1,388 litros. Para conformar el área de cocina del Edificio Central. </t>
  </si>
  <si>
    <t xml:space="preserve">Por compra de 100 certificados de Walmart de Q. 100.00 </t>
  </si>
  <si>
    <t xml:space="preserve">Por compra de 50 certificados de Combustible Uno Guatemala de Q. 100.00 </t>
  </si>
  <si>
    <t>UNO GUATEMALA, S.A.</t>
  </si>
  <si>
    <t>Servicio de suministro e intalación de brazo hidráulico para puerta de ingreso, suministro e instalación de topo de puerta, 3 demoliciones de enchapado en mal estado por M2, 17 enchapados de paredes en tabla yeso por M2, 17 suministros y aplicación de pintura en paredes color blanco satinado lavable, 3 suministros e instalación de cajas de registro rectangulares conectadas con tubo de 3/4" de PVC, suministro e instalación de tapadera metálica de 6x6 para caja de registro en cielo, suministro e instalación de placa ciega de PVC color blanco para caja rectangular, desmontaje de canaleta eléctrica, sellado contablayeso en ojo de buey sobre cajero, 5 suministros e instalación de boyas de meta para disminuir velocidad de vehiculos, limpieza y retiro de desechos en bodeguita y exploración y ubicación por corto circuito del sistema electrico.</t>
  </si>
  <si>
    <t>Por compra de 40 Roll ups de 0.80x2 metros, impresos en lona vinílica a full color, en alta definición, instalada en base roll up de aluminio, con estuche para transportar arte de (SEGURO CATASTROFICO Y LOGO DE SEGUROS Y FIANZAS)</t>
  </si>
  <si>
    <t>MULTI-IMPRESOS GT/JESSICA IVONNE RAMÍREZ BATRES</t>
  </si>
  <si>
    <t xml:space="preserve">Suministro e instalación de 37 puntos de red cat 6 provisionales para CHN 5 AV. Nivel 7. Realizar la contratación de servicios para suministro e instalación de puntos provisionales en el nivel 7 de sede de 5ta. AV zona 1 por fines de remodelación de las instalaciones. </t>
  </si>
  <si>
    <t>SKYNET VISÓN, S.A.</t>
  </si>
  <si>
    <t>Por compra de 58.40 mts2 de muro ambas caras de Playwood más  enchape imitación madera más refuerzos internos más listones a 0.20 mts con separación de 5mm, lijado en ambas caras, altura total de 2.18 mts, con canal y sin canal en U. Por remodelación de 2do. Nivel, en la Gerencia de Análisis de Crédito del Edificio Central</t>
  </si>
  <si>
    <t xml:space="preserve">JOSÉ LUIS POITÁN MORALES/CARPINTERIA LUIS X V </t>
  </si>
  <si>
    <t>Por compra de 20,000 bolsas plásticas de arroba de 14" de ancho por 24" de largo, calibre 5. Para empaque de los certificados de las polizas de Gastos medicos.</t>
  </si>
  <si>
    <t>Por compra de 5 puertas abatibles en pvc imitación madera color roble, alma de acero más vidrio de 6mm, medida de 0.90 metros x 2.10 metros.</t>
  </si>
  <si>
    <t>LUIS URBANO SANTIZO FLORES/MULTISERVICIOS SAGA</t>
  </si>
  <si>
    <t>Servicio de lijado, barnizado y armado de 28.20 mts2 de muro de madera reciclada de conacaste mas canal en U en tabiques existentes de 32.40 mts, lineales. Corrimiento de 6.10 mts de tabicación de conacaste y fabricación de vanos de 0.90 mts x 2.10 mts.</t>
  </si>
  <si>
    <t>Por compra de 4 llantas R17, 225/65, para el vehículo P-172DBG</t>
  </si>
  <si>
    <t>DISTRIBUIDORA REENCAUCHADORA Y VITALIZADORA COSMOS, S.A.</t>
  </si>
  <si>
    <t>Servicio de suministra e instalación de Escalerilla 6x2 para red de datos y telefonia en nivel 2 del edificio central CHN</t>
  </si>
  <si>
    <t>Servicio de reparación de motor de portón, montaje y desmontaje de motor, evaluación y pruebas de funcionamiento de motor, tarjeta principal de motor. Ingreso a sotano de edificio central</t>
  </si>
  <si>
    <t>URIEL EMILIO YOC BARRIOS/SERVICIOS TECNICOS SADOC-ADONAI</t>
  </si>
  <si>
    <t>Por compra y cambio de valvula PCV, afinación de sistema de inyección, calibración de sensores, corrección de negativos, ajuste de vacios de motor, servicio de inyectores, cambio de sensor TPS y 4 orrines para inyectores, para el vehículo P-612FQY.</t>
  </si>
  <si>
    <t>Por compra de 18.02 de mts2 de tabique tipo D: muro fijo (con canal) en PVC imitación madera color roble, con alma de acero más vidrio claro de 6 mm, medida 8.58 mts de ancho y 2.10 mts de alto, por remodelación de 2o nivel del edificio central.</t>
  </si>
  <si>
    <t>Por compra de 20.18 mts2 de tabique de vidrio tipo H en PVC, imitación madera color roble con alma de acero más refuerzos de anclaje al suelo y cielo, de medidas 9.61 mts x 2.10 mts. Según especificaciones de planos, por remodelación del 2o nivel, edificio central.</t>
  </si>
  <si>
    <t>Por compra de 2 persianas vertical de PVC, color Tan, dimensiones de 1.69 metros x 2.50 metros. 2 persianas vertical de PVC, color Tan, dimensiones de 2.13 metros x 2.50 metros. Derivado de soleamiento en el 2o nivel.</t>
  </si>
  <si>
    <t>BYRON NAPOLEÓN SANCHEZ BARRIENTOS/PERSIANAS DE GUATEMALA</t>
  </si>
  <si>
    <t>Por compra de 1 persiana vertical de PVC, color Tan, ancho 2.15mts por 2.75mts. 7 persianas vertical de PVC, color Tan, ancho 2.11mts por 2.75mts. 1 persiana vertical de PVC, color Tan, ancho 1.96mts por 2.75mts. Por remodelación del departamento de contabilidad.</t>
  </si>
  <si>
    <t>Servicio de descare y limpieza con herramienta manual, aplicación de pintura esmalte secado rápido color azul en el area de 6x35 mts y rotulación de logotipo CHN. Trabajo a realizar en Amberes, Santa Rosa.</t>
  </si>
  <si>
    <t>MARIA ALEJANDRA ARMENGOL ORELLANA/KOLOR</t>
  </si>
  <si>
    <t>Servicio de instalación de aire acondicionado tipo minisplit de 3 toneladas más condensadora más evaporadora, incluye traslado de equipo, materiales y mano de obra. Mantenimiento preventivo del equipo de aire acondicionado. Suministros de materiales y mano de obra para acometida eléctrica. Para agencia Ayarza</t>
  </si>
  <si>
    <t>Por compra de 21.08 de m2, desmontaje de tabiques de madera, incluye el desmontaje de ventaneria, zócalo, puertas y elementos instalados en el mismo. 10.15 de m2, suministro e instalación de tabique de plywood más enchapado imitación madera el forro será a una cara, con estructura interna de madera de pino tratado, con acabado de tinte mas sellador como base y barniz marino como acabado final. Medidas 3.83 m de longitud x 2.65 m de altura, incluye modificación, corte y ajuste de piezas existente. 3.83 ml, suministro e instalación de zócalo de pino tratado con acabado de tinte más sellador como base y barniz marino como acabado final. Para remodelación de la Gerencia de Agencias.</t>
  </si>
  <si>
    <t>Adquisición de 175 sillas semi-ejecutivas para el Crédito Hipotecario Nacional de Guatemala. Reemplazo de sillas en mal estado de todas las dependencias de la Institución. Según solicitud de compra o contratación No. 783-2023, del Departamento de Mantenimiento de la Gerencia Administrativa.</t>
  </si>
  <si>
    <t>Por compra de 1 tabique de vidrio tipo B en PVC imitación madera color roble con alma de acero más 1 puerta abatible en PVC imitación madera color roble, alma de acero mas vidrio de 6mm más accesorios de puertas de 8.71 mts por 2.10 mts, según especificaciones de planos. Por remodelación de 6o nivel del edificio central</t>
  </si>
  <si>
    <t>AURA MARGARITA PALMA TRABANINO/DECOVESA</t>
  </si>
  <si>
    <t>Por la compra de 1 tabique de vidrio tipo A en PVC imitación madera color roble con alma de acero más refuerzos de anclaje solo al suelo más 2 puestas abatibles en PVC imitación madera color roble, alma de acero más vidrio de 6mm más accesorios de puertas con medidas de 13.78mts por 2.10mts, según especificaciones de plano. Por remodelación del 6o nivel, edificio central.</t>
  </si>
  <si>
    <t>Por compra de 6 camisas tipo columbia color azul con dos logos, 4 camisas tipo columbia color azul con un logos. Para uso del personal del departamento de Desarrollo de Talento Humano y Reclutamiento.</t>
  </si>
  <si>
    <t>DAVID SALOMON VÉLIZ VILLAGRAN/MULTISERVICIOS GLOBALES</t>
  </si>
  <si>
    <t>Servicio de taller "La Excelencia en el Servicio al Cliente Interno y Externo". Dirigido al personal de Servicio al Cliente interno de la institución.</t>
  </si>
  <si>
    <t>HECTOR OSWALDO ARMAS ORTIZ</t>
  </si>
  <si>
    <t>Servicio de taller "Team Building - Dejando un legado a las nuevas generaciones". Dirigido a Gerentes, Coordinadores y Jefes de la institución.</t>
  </si>
  <si>
    <t>Servicio de 5 sistemas integrales de verificación prueba de polígrafo específico. Para pruebas al personal de la institución por casos especiales.</t>
  </si>
  <si>
    <t>Por fabricación de mesa para sala de reuniones de estructura metalica y top en melamina Nogal paris en grosor de 5/8", diseño según planos. Por remodelación del 9no nivel de Seguros y prevención.</t>
  </si>
  <si>
    <t>JUAN PABLO ASTURIAS URIBE/LA CARPINTERIA</t>
  </si>
  <si>
    <t xml:space="preserve">Por fabricación de mesa para sala de reuniones de estructura metalica y top en melamina Nogal paris. Para remodelación en el área del 2do nivel de la Gerencia Analisis de crédito, edificio de central. </t>
  </si>
  <si>
    <t>Servicio de taller "Habilidades de Liderazgo y Gerencia". Dirigido a Gerentes, Coordinadores y Jefes de la Institución del 16 al 25 de octubre 2023.</t>
  </si>
  <si>
    <t>PANAMERICAN CONSULTING GROUP, S.A.</t>
  </si>
  <si>
    <t>Servicio de capacitación del "42o Congreso Latinoamericano de Derecho Financiero - COLADE". Dirigido a cuatro personas de la Gerencia de Asesoría Jurídica. El 11 y 12 de septiembre 2023.</t>
  </si>
  <si>
    <t>Servicio de capacitación "Integración de Equipos de Trabajo, enfoque en Liderazgo Situacional y Gestión Estrategica". Dirigido al personal de la Gerencia de Cartera, impartiendose el 25 de noviembre 2023.</t>
  </si>
  <si>
    <t>Servicio de taller "La Excelencia en el Servicio al Cliente Interno y Externo". Dirigido al personal de la Gerencia de Cartera, impartiendose el 09 de septiembre 2023.</t>
  </si>
  <si>
    <t>Por compra de 1 balanza electrónica de 2,000 gramos por 0.01 gramos, para pesar materiales por restauración de murales del Maestro Carlos Mérida.</t>
  </si>
  <si>
    <t>EDUARDO ALBERTO MORALES SANCHEZ/PROCIENCIA</t>
  </si>
  <si>
    <t>Servicio de taller "Outdoor Training", dirigido al personal del Departamento Comercial, Gerencia de Seguros y Fianzas. Impartiéndose el 19 de agosto 2023.</t>
  </si>
  <si>
    <t>Servicio de taller "Outdoor Training", dirigido al personal del Departamento Técnico, Gerencia de Seguros y Fianzas. Impartiéndose el 26 de agosto 2023.</t>
  </si>
  <si>
    <t>Servicio de limpieza de pared de 5.2 metros cuadrados, más aplicación de sellador acrílico a 2 capas de Rockstain, incluye mano de obra más materiales. El trabajo se realizará en Autobanco de Agencia Central.</t>
  </si>
  <si>
    <t>MASTER SERVICES, S.A.</t>
  </si>
  <si>
    <t>Servicio de taller "Comunicación asertiva y retroalimentación", dirigido a Gerentes, Coordinadores y Jefes de la Institución. Impartiéndose del 20 de septiembre al 6 de octubre 2023.</t>
  </si>
  <si>
    <t>GRUPO BURO APRENDIZAJE CORPORATIVO Y CAPACITACIONES, S.A.</t>
  </si>
  <si>
    <t>Servicio de capacitación "Simulacro de situaciones y reacción", dirigido a Escoltas de Seguridad Ejecutiva, Departamento de Seguridad e Investigaciones, Gerencia Administrativa. Pendiente de fecha para impartir la capacitación.</t>
  </si>
  <si>
    <t>WILMER FABIAN TEJADA VALDERRAMA</t>
  </si>
  <si>
    <t>Asamblea Latam "Fomentando una Cultura de Cumplimiento en Latinoamérica", dirigido a Sergio Fernando Palencia Prado, Gerente de Cumplimiento. Impartiéndose del 28 al 30 de agosto 2023.</t>
  </si>
  <si>
    <t>ASSOCIATION OF CERTIFIED ANTI-MONEY LAUNDERING SPECIALISTS, LLC. ACAMS LLC</t>
  </si>
  <si>
    <t>Capacitación "Simulacros de situaciones - QRF y Reacción", dirigido a 17 Vigilantes de Seguridad, Departamento de Seguridad e Investigaciones, Gerencia Administrativa. Pendiente de fecha para impartir la capacitación.</t>
  </si>
  <si>
    <t>Curso "Manejo de emociones", dirigido a Gerentes, Coordinadores y Jefes de la Institución. Impartiéndose del 16 de agosto al 6 de septiembre 2023.</t>
  </si>
  <si>
    <t>SERGIO OMAR LARIOS GARCIA</t>
  </si>
  <si>
    <t>953413K</t>
  </si>
  <si>
    <t xml:space="preserve">Por taller "Liderazgo Gerencial Orientado a Resultado" Dirigido a Gerentes de la Institución. </t>
  </si>
  <si>
    <t xml:space="preserve">JOSE MARIO LABBE PEREZ </t>
  </si>
  <si>
    <t xml:space="preserve">Por taller "Coordinación efectiva, Liderazgo y Resultados". Dirigidos a Coordinadores de la Institución. </t>
  </si>
  <si>
    <t xml:space="preserve">Por taller "Jefes lideres con enfoque a resultados". Dirigido a Jefes de la Institución. </t>
  </si>
  <si>
    <t xml:space="preserve">Por compra de 5 percoladoras de 30 tazas, para los salones y centros de capacitación. </t>
  </si>
  <si>
    <t>Compra de 15,000 tarjetas de presentación, full color, papel husky 12, tamaño 2 X 3.5 pulgadas, impresión en tiro y retiro con platificado brillante. Para clientes de Seguros y Fianzas.</t>
  </si>
  <si>
    <t>Impren-Copy</t>
  </si>
  <si>
    <t>Por suministro e instalación de equipo de aire acondicionado tipo INVERTER, que es un sistema que ahorra más del 50% del consumo energético que el convencional, 18,000 kbtu, voltaje 208/230 y suministro e instalación de alimentación eléctrica. Por remodelación de la Gerencia de Agencias, debido a que se adecua a la capacidad de carga energética que el sistema eléctrico soporta.</t>
  </si>
  <si>
    <t>JOSÉ ALBERTO MORÁN / REFRI SERVICIOS</t>
  </si>
  <si>
    <t xml:space="preserve">Por compra 2 percoladoras de 100 tazas, para los salones y centros de capacitación. </t>
  </si>
  <si>
    <t xml:space="preserve">Por alquiler de salón para eventos con capacidad para 43 personas por 3 días en la Región noroccidente del país, que incluya: alimentación  (almuerzo) para 43 personas que incluya loza y cubertería para 3 días, coffe break (matutino y vespertino) para 2 días, coffe break (matutino) para 1 día, equipo audiovisual (cañonera, rotafolio o pantalla, micrófono y bocina) y mobiliario y equipo para ubicar a los participantes (que incluya: correinte eléctrica, mesas, sillas, manteles, centros de mesa y pódium). Como parte del plan de formación para la colocación de créditos del producto de Créditos Empresariales y actualizaciones de otros productos; se convocará al personal de las siguientes plazas: Jefe de Agencia, Receptor Pagador Líder y Asesor de Negocio para capacitación comercial, de las Agencias Departamenteles de: Chichicastenango, Chimaltenango, Huehuetenango, Joyabaj, Nebaj, Quetzaltenango, Quiche, Totonicapán, Sololá y San Marcos. Actividad para 43 personas a realizarse del jueves 17 al sábado 19 de agosto de 2023. </t>
  </si>
  <si>
    <t>SERVICIOS TURISTICOS Y HOTELEROS DE GUATEMALA, S.A.</t>
  </si>
  <si>
    <t xml:space="preserve">Por compra de utensilios de cocina (se adjuntan detalles). Para conformar el área de cocina del Edificio Central. </t>
  </si>
  <si>
    <t>DISTRIBUIDORA HALCON, S.A.</t>
  </si>
  <si>
    <t xml:space="preserve">2487809K </t>
  </si>
  <si>
    <t xml:space="preserve">Por compra de 10,000 marbetes con descripción full color, medida 21x14cm, en paquetes de 100 unidades. Para existencia y despacho de esta unidad y reparto al Depto. de Seguros y Previsión y relcamos de Daños. </t>
  </si>
  <si>
    <t xml:space="preserve">Por cambio de los toldos que se ubican en el portón de la rampa, con diseños nuevos de acuerdo a la imagen de la institución. Lo anterior derivado a que se encuentran deteriorados y no son ya de buena utilidad para los agentes de seguridad. </t>
  </si>
  <si>
    <t xml:space="preserve">Por compra de 2 boletos aéreos. Por motivo de participación de los asesores Aura Abigail Donis Santos y Jorge Oswaldo Illescas Rojas, en el evento "Festival Chapin" para la Ciudad de los Angeles, California los días del 24 al 28 de agosto del 2023. </t>
  </si>
  <si>
    <t>Lavado de 275 vehiculos tipo sedan o hatchback y lavado de 275 vehiculos tipo camioneta y pickup. Para  mantener la limpieza y buena imagen de los vehiculos propiedad de El Credito.</t>
  </si>
  <si>
    <t>Sreviprogro</t>
  </si>
  <si>
    <t xml:space="preserve">Por contratación de servicio de instalaciones y alimentación. Capacitación para extensionistas de la Póliza AG-002 del Seguro Catastrófico para pequeños agricultores del Ministerio de Agricultura, Gandería y Alimentación que se realizará en Chiquimula el viernes 25 de agosto de 2023. </t>
  </si>
  <si>
    <t>GRAND CAPORAL HOTEL, S.A.</t>
  </si>
  <si>
    <t>Por 2 servicios de integración del equipo a través de perfiles individuales. Para elaboracón de perfil y pruebas a personal especifico de la Institución.</t>
  </si>
  <si>
    <t>M.O. Consultores, S.A.</t>
  </si>
  <si>
    <t>Por contratación de servicio de instalaciónes y alimentación. Capacitación para representantes del cliente EMPORNAC para entrenamiento en manejo de la póliza y facilitación de los procesos relacionados con la misma, se llevará a cabo en el municipio de Puerto Barrios del Depto. de Izabal el viernes 25 de agosto de 2023.</t>
  </si>
  <si>
    <t>GRAND COSTA AZUL</t>
  </si>
  <si>
    <t>Por compra de 1 refrigeradora de 8 pies cubicos, 50 cm de ancho por 1.30 cm de largo, para uso personal de Banca de Desarrollo.</t>
  </si>
  <si>
    <t>GRUPO RALV, S.A.</t>
  </si>
  <si>
    <t xml:space="preserve">Por compra de grabador compacto con Swich POE, 8 puertos y disco duro de 2 terabyte y 4 licencias para 3 camaras y grabador compacto versión minima 5.0 Core Device E-license. Lo anterior se utilizará para el sistema CCTV IP móvil, de la unidad móvil estacionada en Ayarza, el quipo grabador de la mencionada móvil por asusntos de licenciamiento; se asigna a la Agenica Ayarza. </t>
  </si>
  <si>
    <t xml:space="preserve">INTECOMSA </t>
  </si>
  <si>
    <t>Compra de 200 galones de cloro con tapa antiderrame interna, fecha de vencimiento año 2024. Para existencia y despacho de la Unidad de Proveeduría y a las dependencias de la Institución.</t>
  </si>
  <si>
    <t>Compra de 17 linternas tácticas recargables, color negro y 19 sobremos tácticos, color azul marino. Como parte del equipo básico de los vigilantes, ya que los actuales ya están deteriorados.</t>
  </si>
  <si>
    <t>Ten-X, S.A.</t>
  </si>
  <si>
    <t>Compra de 3,000 pastillas desodorantes para sanitario de 50 gramos, varios aromas y 1,000 bolsas para tonel de medida 34X48 pulgadas en color negro en paquetes de 100 unidades. Para existencia y despacho de la Unidad de Proveeduría y reparto a las dependencias de la Institución.</t>
  </si>
  <si>
    <t>Compra de 1,000 toallas de microfibra color azul, medidas 40 X 40 cm.  Para existencia y despacho de la Unidad de Proveeduría y reparto a las dependencias de la Institución.</t>
  </si>
  <si>
    <t>TEKASA, S.A.</t>
  </si>
  <si>
    <t>Compra de 1,000 desodorantes ambientales de 400 ml. varios aromas. Para existencia y despacho de la Unidad de Proveeduría y reparto a las dependencias de la Institución.</t>
  </si>
  <si>
    <t>Compra de 17 chalecos tácticos 5.11, color negro y 17 cinturones tácticos, color negro. Como parte del equipo básico de los vigilantes, ya que los actuales ya están deteriorados.</t>
  </si>
  <si>
    <t>Tactical Shop Outdoors</t>
  </si>
  <si>
    <t xml:space="preserve">Por desmontaje y montaje de caja de velocidades y fabricación de base y bushing de cables de caja de velocidades. Reparación por mal estado, al vehículo placas P933DKK al servicio de Seguros y Previsión. </t>
  </si>
  <si>
    <t>Por compra de 1 camilla rigida para primeros auxilios color naranja completa, 1 sillas de rueda, 1 megafono. Para uso de comité brigadistas y el comité SSO,  ubicados en el edificio en la 5ta avenida 12-60 zona 1.</t>
  </si>
  <si>
    <t>PERSY MARLENY BONILLA GUERRA / ACCESORIOS, SUMINISTROS Y EQUIPO MEDICO ASEMED</t>
  </si>
  <si>
    <t>Por producción de un tótem de 1 cara de 30 cm de profundidad por 2.00 mts de ancho por 2.40 mts de altura, 1 logo en la parte superior con letras encajueladas con frontal de acrílico y laterales en PVC con luz de rebote, 1 sistema eléctrico con 2 tomas dobles con switch de apagador y espiga, 1 televisor de 50" LED 4K Smart TV con su base de pared UHD. Para publicidad y promoción digital en la Autoferia Zacapa del 16 al 18 de junio 2023</t>
  </si>
  <si>
    <t>LOGISTI-K EVENTOS Y PROMOCIONES, S.A.</t>
  </si>
  <si>
    <t>Por compra e instalación de 1 taparrollo de 2.40 mts por 0.50 mts completo para cortinas metálicas fabricados con lámina de 3/64" con acabado de pintura anticorrosiva color blanca, 1 taparrollo de 2.39 mts por 0.50 mts completo para cortinas metálicas fabricados con lamnia de 3/64" con acabado de pintura anticorrosiva color blanca, 2.16 mts2 extras para P01 y P02, persianas metálicas enrollable de acero recubierto en aluminio y zinc, calibre 21 con pintura anticorrosiva color blanca mas diseño de franjas color azul. Para remodelación de Agencia Ayarza.</t>
  </si>
  <si>
    <t>WALTER ROLANDO HERNANDEZ LOPEZ / DICA CONSTRUCCIONES</t>
  </si>
  <si>
    <t>Por compra de 2 laminas de latón de calibre 18, para restauración de murales del Maestro Carlos Mérida en ala Sur del Cubo Norte del Edificio Central.</t>
  </si>
  <si>
    <t>Por compra de 2 chumpas impermeables talla XL, 2 chumpas impermeables  talla M, 4 chumpas impermeables talla L, 2 pantalones impermeables talla XL, 2 pantalones impermeables talla M, 4 pantalones impermeables talla L, 5 pares de botas talla No. 40, 1 par de botas talla No. 42, 1 par de botas talla No. 39, 1 par de botas talla No. 43. Para uso del pesonal domiciliar de la Gerencia de Cartera</t>
  </si>
  <si>
    <t>Por contratación de servicios de instalaciones y alimentación. Capacitación para extensionistas de Póliza AG-002 del Seguro y Catastrófico para pequeños agricultores del Ministerio de Agricultura, Ganadería y Alimentación que se reliazará en Quetzaltenango, el martes 29 de agosto de 2023.</t>
  </si>
  <si>
    <t>Hotel Gran Karmel</t>
  </si>
  <si>
    <t>Por contratación de servicios de instalaciones y alimentación. Capacitación para extensionistas de Póliza AG-002 del Seguro y Catastrófico para pequeños agricultores del Ministerio de Agricultura, Ganadería y Alimentación que se reliazará en Huehuetenango el lunes 28 de agosto de 2023.</t>
  </si>
  <si>
    <t>Hotel Ruinas Resort</t>
  </si>
  <si>
    <t>Por contratación de servicios de instalaciones y alimentación. Capacitación para extensionistas de Póliza AG-002 del Seguro y Catastrófico para pequeños agricultores del Ministerio de Agricultura, Ganadería y Alimentación que se reliazará en Ciudad de Guatemala el jueves 31 de agosto de 2023.</t>
  </si>
  <si>
    <t>VICLASA, SOCIEDAD ANÓNIMA</t>
  </si>
  <si>
    <t>Compra de 200 bolsas de wipe blanco de 1 libra, separadas en bolsas cada libra. Para existencia y despacho de la Unidad de Proveeduría y reparto a la dependencias de la Institución.</t>
  </si>
  <si>
    <t>Compra de 1 frigobar para uso del personal de la Gerencia de Administración de Riesgos.</t>
  </si>
  <si>
    <t>Compra de 13 sellos automaticos. Por apertura de Agencia Correos.</t>
  </si>
  <si>
    <t>Moises Lopez Gomez</t>
  </si>
  <si>
    <t>Compra de 3 cartuchos de tinta color CL-54 Cannon y 3 cartuchos de tinta negro (black) PG-44 Cannon. Para impresora Cannon a color ubicada en la Gerencia de Recursos Humanos, derivado a que se acabaron los cartuchos.</t>
  </si>
  <si>
    <t>Contratación de servicio de instalaciones y alimentación. Para llevar a cabo el curso taller "Outdoor training", dicho taller se dirigirá a los siguientes grupos: grupo uno Depto. Comercial el 16/09/2023 y grupo dos Depto. Técnico el 23/09/2023, de la Gerencia de Seguros y Fianzas.</t>
  </si>
  <si>
    <t>Multisoluciones, S.A.</t>
  </si>
  <si>
    <t>Contratación de servicio de instalaciones y alimentación. Para llevar a cabo la capacitación "Excelencia en el Servicio al Cliente Inerno y Externo, dejando un legado a las nuevas generaciones", dicho taller se dirigirá a los siguientes grupos y fechas: grupo uno 21/10/2023 y grupo dos 28/10/2023 , dirigido a colaboradores de El Crédito Hipotecario Nacional de Guatemala.</t>
  </si>
  <si>
    <t>Contratación de servicio de instalaciones y alimentación. Para llevar a cabo la capacitación "Excelencia en el Servicio al Cliente Inerno y Externo, dejando un legado a las nuevas generaciones", dicho taller se dirigirá a los siguientes grupos y fechas: grupo uno 30/09/2023 y grupo dos 14/10/2023 , dirigido a colaboradores de El Crédito Hipotecario Nacional de Guatemala.</t>
  </si>
  <si>
    <t>Contratación de servicio de instalaciones y alimentación. Para llevar a cabo el taller "Team-Building dejando un legado a las nuevas generaciones", dicho taller se dirigirá a los siguientes grupos y fechas: grupo uno conformado por los Gerentes el 08/09/2023 y grupo dos dirigido a loa Jefes y Coordinadores el 22/09/2023, dirigido a colaboradores de El Crédito Hipotecario Nacional de Guatemala.</t>
  </si>
  <si>
    <t>Suministro e instalación de polarizado de tipo plata a un 13%. Derivado a insolación en áreas de trabajo de Auditoria Interna, en 7mo. Nivel, Edificio 5ta. Avenida.</t>
  </si>
  <si>
    <t>Revigua</t>
  </si>
  <si>
    <t>Suministro e instalación de 1 pizarrón de vidrio con un grosor de 6MM y medidas de 1.80 de ancho X 1.20 de alto + sandblast blanco + 6 espaciadores de acero inoxidable. Derivado a las remodelacion en la Gerencia de Agencia, Edificio Central.</t>
  </si>
  <si>
    <t>Compra de 1 persiana vertical de PVC liso, color TAN de 0.80 metros de alto X 2.08 metros de ancho, 1 persiana vertical de PVC liso, color TAN de 0.80 metros de alto X 2.050 metros de ancho, 1 persiana vertial de PVC liso, color TAN de 0.80 metros de alto X 1.98 metros de ancho y 2 persianas verticales de PVC liso, color TAN de 1.45 metros de alto X 2.60 metros de ancho. Derivado a la insolación en áreas de trabajo de Auditoria Interna en 7mo. nivel del Edificio 5ta. Avenida.</t>
  </si>
  <si>
    <t>Por fabricación e instalacion de: 3 bandejas de 28" X 28", 1 bandeja de 64" X 34", 4 bandejas de 32" X 32" y 2 bandejas de 78" X 36". Por reparación de equipos de airea acondicionado ubicados en distintas áreas del Edificio Central.</t>
  </si>
  <si>
    <t>Por contratación de servicios de instalaciones y alimentación. Capacitación para extensionistas de Póliza AG-002 del Seguro Catastrófico para pequeños agricultores del Ministerio de Agricultura, Ganadería y Alimentación que se reliazará en Suchitepequez el miercoles 30 de agosto de 2023.</t>
  </si>
  <si>
    <t>Hotel y Restaurante Costa Verde</t>
  </si>
  <si>
    <t>Por suministro e instalación de 22 filetes tipo topes con perfil angular exteriores para ventanas, para sellar filtraciones en el 6to. Nivel del Edificio Central.</t>
  </si>
  <si>
    <t>REMODELACIONES, CONSTRUCCIÓN Y MANTENIMIENTO, S.A.</t>
  </si>
  <si>
    <t>Por compra de 1 cargador de baterias de 24 V, automatico, para generador de 300Kw, 1 tuberia de cobre de 1/4 para paso de diesel para generador de 75Kva. Por reemplazo del cargador del Edificio Central de 300Kw no carga baterias y la tuberia de retonor de bomba diesel presenta fugaz.</t>
  </si>
  <si>
    <t>NELSON ALEXANDER PÉREZ GARCÍA / SERTEPRO</t>
  </si>
  <si>
    <t xml:space="preserve">Por contratación de servicio de instalaciones y alimentación. Capacitación para extensionistas de la Póliza AG-002 del Seguro Catastrófico para pequeños agricultores del Ministerio de Agricultura, Gandería y Alimentación que se realizará en Alta Verapaz el jueves 24 de agosto de 2023.  </t>
  </si>
  <si>
    <t xml:space="preserve">POLA, S.A. </t>
  </si>
  <si>
    <t>Por contratación de servicio de instalaciones y alimentación, para llevar acabo la capacitación "Equipos frontales de servicios", dirigido a las agencias departamentales de la región Nororiente en el Departamento de Zacapa el 27 de agosto 2023.</t>
  </si>
  <si>
    <t>CORPORACION PASABIEN, S.A.</t>
  </si>
  <si>
    <t>Por compra y cambio de 1 faja multiusos, 1 deposito auxiliar, 2 muletas superiores traseras graduables, 1 juego de plumillas, pastillas y discos delanteros, pastillas y discos traseros, cabezales de barra estabilizadora, alineación completa, 2 abrazaderas plásticas, 1 plumilla para vidrio de compuerta trasera, 2 orrines, 1 tapón de deposito de radiador de agua, 2 abrazadera metálicas, 8 litros de refrigerante, 2 botes de liquido de frenos, 1 litro de solvex. Cambio de piezas por mal estado del vehículo P172DBG.</t>
  </si>
  <si>
    <t>Por compra y cambio de 2 juegos de pastillas y 2 discos de freno, 2 cojinetes, desmontaje y montaje de 2 bufas para cambio de cojinetes, 2 extracciones de cojinetes en torno, para reparaciones al vehículo P750DVR.</t>
  </si>
  <si>
    <t>Compra de 11 camisas tipo Columbia de tela royal dri con dri-fit color azul marino, manga larga con dos bordados en pecho izquierdo y pecho derecho. Para uso del personal del Departamento en diferentes actividades.</t>
  </si>
  <si>
    <t>multiservicios Globales</t>
  </si>
  <si>
    <t>1829121-K</t>
  </si>
  <si>
    <t>Compra de 2 metros de 0.30 X 2 metros, fabricados de tubo cuadrado de 3/4 con PVC de 3mm, forrado de vinil adhesivo laminado. Para uso en jornadas médicas con la PNC, de la Gerencia de Seguros y Fianzas.</t>
  </si>
  <si>
    <t>BMKT</t>
  </si>
  <si>
    <t>Reperación de generador Ai Power de 12 kw. Serie No. 2105142029. Derivado a que el motogenerador presenta fallas de generación de voltaje, el equipo aun se encuentra en buna condicion en la estrctura e istrumentos.</t>
  </si>
  <si>
    <t>Sertepro</t>
  </si>
  <si>
    <t>Por compra de 6,793 llaveros de PVC color azul,  con tiro logo Institucional y retiro logo Seguros, con impresión en serigrafia color blanco. Para promoción y públicidad de Banco CHN y Seguros.</t>
  </si>
  <si>
    <t>NUDO CREATIVO, S.A.</t>
  </si>
  <si>
    <t>Por compra de 1,000 stickers de producto EDUCREDIT, impresas a full color. Para promoción y publicidad de Banco CHN.</t>
  </si>
  <si>
    <t>DEBORA MARIA CABALLEROS PALENCIA GABRIELA MARIA CABALLEROS PALENCIA COPROPIEDAD / BMKT</t>
  </si>
  <si>
    <t>Por contratación de servicio de instalaciones y alimentación. Capacitación para extensionista de la Póliza AG-002 del Seguros Catastrófico para pequeños agricultores del Ministerio de Agricultura, Ganadería y Alimentación que se realizará en Alta Verapaz el jueves 24 de agosto de 2023.</t>
  </si>
  <si>
    <t>SANTA CRUZ, S.A.</t>
  </si>
  <si>
    <t xml:space="preserve">Por compra multifuncional eco tank L4260, inalambrica con impresión de inyección de tinta, fotocopea, escanea, conexión USB y conexión USB y conexión WI-FI. Con tanque de tinta integrado, impresión hasta 7500 paginas en negro o 6000 paginas a color con cada juego de botes de repuesto. para uso de la Gerencia de Seguros y Fianzas para impresión de material interno. </t>
  </si>
  <si>
    <t xml:space="preserve">SISTEMS ENTERPRISE, S.A. </t>
  </si>
  <si>
    <t xml:space="preserve">Por compra de 2 proyectores powerlite X49+ 1024*768 3600 Lumenes. Para uso de la Gerencia de Seguros y Fianzas para impresión de material interno. </t>
  </si>
  <si>
    <t xml:space="preserve">Por compra de 17 chalecos tácticos 5.11, color negro y 17 cinturones tácticos, color negro. Para uso de los vigilantes de seguridad, ya que los que estan en uso se encuentran deteriorados. </t>
  </si>
  <si>
    <t>AVENTURA, PROTECCIÓN Y DIVERSIÓN, S.A.</t>
  </si>
  <si>
    <t>Por compra de 15,000 stickers de 5.4x8.6 centímetros, impresos a full color en material vinil adhesivo mate. Para publicidad del número de emergencia de Seguros y Fianzas.</t>
  </si>
  <si>
    <t>SERGIO EDUARDO IGUARDIA HUAS / SOLUCIONES LITOGRAFICAS</t>
  </si>
  <si>
    <t>Por compra de 1 Macbook Pro de 13 pulgadas, para desarrollo y pruebas de funcionalidad de aplicaciones del Banco para plataforma iOs y Mac Os.</t>
  </si>
  <si>
    <t>Por compra de 10 pares de botas industriales, para protección de los técnicos en los trabajos de mantenimiento en la red de agencias.</t>
  </si>
  <si>
    <t>ZAPATERIAS COBAN, S.A.</t>
  </si>
  <si>
    <t>Compra de 1 hidrofugante base de siliconas para protección de concreto. Para trabajos de restauración de murales del Edificio Central.</t>
  </si>
  <si>
    <t>Servicio de emisión de 2 licencias Creative Cloud con todos los programas incluidos y 100GB de almacenamiento en la nube, 1 licencia FreePick y 1 licencia de Motion Array Pro, con vigencia por 1 año. Para uso del personal de Diseño Gráfico del Departamento de Mercaeo.</t>
  </si>
  <si>
    <t>ProAudio GT</t>
  </si>
  <si>
    <t>Por arrendamiento de herramienta para la administración de los riesgos de Crédito, Mercado, Operacional y Liquidez para el Crédito Hipotecario Nacional de Guatemala, durante el perioso del 01 de septiembre del 2023 al 31 de agosto del 2024.</t>
  </si>
  <si>
    <t>LUIS CARLOS ALVARADO MAZARIEGOS</t>
  </si>
  <si>
    <t xml:space="preserve">Compra de 200 litros de abrillantador para muebles y vinil, color blanco olor almendra formula PH 7+/0.5. Para existencia y despacho de la Unidad de Proveeduría y reparto a las dependencias de la Institución. </t>
  </si>
  <si>
    <t>Por compra de 5,000 sobres Kit a tamaño media carta cerrado impreso a un color en texcote C12 laminado en mate con sens efect, troquelado, pegado y sisado (1 diseño), 5,000 acordeón a tamaño 8.5x3.5" en papel bond 80 impreso a full color, tiro y retiro doblado, sisado y pegado, 5,000 sobres tamaño 8.5x11" abierto en papel bond 80 impreso a full color, tiro y retiro troquelado doblado, sisado y pegado 1 diseño, 5,000 sobres a tamaño 8.5x11" abierto en papel husky C10 impreso a full color tiro y retiro troquelado, sisado y pegaso 1 diseño. Para uso de la Gerencia de Tarjetas de Crédito, por cambio de imagen de los sobres de entrega de las Tarjetas de Crédito.</t>
  </si>
  <si>
    <t>IMPRESOS MAFER, S.A.</t>
  </si>
  <si>
    <t>Contratación de servicio de instalaciones y alimentación. Para llevar a cabo la capacitación "Equipos frontales de servicios", dirigo a Agencias Departamentales de la región suroccidente en el Departamento de Quetzaltenango, el 10 de septiembre de 2023.</t>
  </si>
  <si>
    <t>Por compra de repuestos electrónicos para sistema de alarmas, 25 pasivos 360, 25 botones de pánico, 15 sensores de ruptura de vidrio, 10 chapas enforcer, 10 magnéticos extrafuertes y 15 vibradores. Se utilizará para repuestos de alarmas de las Agencias Locales y Departamentales</t>
  </si>
  <si>
    <t>MIGUEL ANGEL ORTIZ / ELECTRIC ALARMAS</t>
  </si>
  <si>
    <t>Por compra de 43 licencias Senstar de actualización y 10 licencias Senstar con licencias de mantenimiento nuevas, para los CCTV IP del Departamento de Seguridad.</t>
  </si>
  <si>
    <t>INGENIERIA TECNOLOGIA Y COMUNICACIONES, S.A.</t>
  </si>
  <si>
    <t>Por fabricación e instalación de; 17 tabiques de tablayeso a dos caras con acabado listo con aislante de fibra de vidrio y refuerzo de madera para instalación de puerta, 1 top posformado imitación granito con salpicadera, suministro e intalación de; 1 tubería de PVC de 2"  para drenaje  de mingitorio empotrado a la pared, 1 mingitorio con llave push,  2 inodoros que incluye contra llave, cuello de cera y manguera de abasto, 2 lavamanos de sobreponer en top con desagüe y sifón, 2 grifería monomando de cuello alto, con contra llave, manguera y chapeta. Instalaciones de servicios sanitarios y mingitorios en el 7mo. Nivel del Edificio de 5ta. Avenida.</t>
  </si>
  <si>
    <t>JAIME GILBERTO SANTOS GARCIA / REMODELA</t>
  </si>
  <si>
    <t>Por servicio de instalación de 30 mts de acometida eléctrica para bomba hidroneumática, con circuito independiente con flipon 2x20 y 2 cables calibre 10 y cable calibre 12 con tubería de PVC eléctrico de 3/4 y caja de registro de 4x4, desmontaje de tanque hidroneumático de 19 galones, suministro e instalación de tanque hidroneumático de 19 galones con accesorios de PVC, instalación de manómetro 0-100PSI, instalació  de presostato para bomba hidroneumática, cambio de flote 3/4 para cisterna, para suministro de agencia proceres.</t>
  </si>
  <si>
    <t>Por servicio de desmontaje, extracción y retiro a vertedero autorizado de vidrio de 1.40x1.90 mts de ventanal, suministro e instalación de vidrio de 5mm de 1.40x1.90 mts, suministro e instalación de polarizado de vidrio de 1.90x1.90 mts para el 3er. y 5to. Nivel, suministro e instalación de 3 paletas de vidrio de 0.78x0.10 mts para ventana del 4to. Nivel, 3 polarizado de paletas de vidrio de 0.78x0.10 mts para ventana del 4to. Nivel. Por desmontaje, suministro e instalación de vidrios en Edificio 5ta. Avenida.</t>
  </si>
  <si>
    <t>INTEGRACIÓN PREDICE, S.A.</t>
  </si>
  <si>
    <t xml:space="preserve">Compra de 200 cajas de sobres oficio en blanco con ventana de 80 gramos con impresión full color de 100 unidades por caja.  Para existencia y despacho de la Unidad de Proveeduría y reparto a las dependencias de la Institución. </t>
  </si>
  <si>
    <t>Librería Vivian</t>
  </si>
  <si>
    <t>Compra de 2,300 magneticos dee 6 X 9 cm, impresión a full color sobre adhesivo con recumbrimiento UV brillante, pegado sobre magnetico de 20 milesimas. Para promoción y publicidad de Seguros de vida y gastos médicos para empleados 011</t>
  </si>
  <si>
    <t xml:space="preserve">Compra de materiales, herrramientas y equipo para restauración de murales de las fachadas oriente y poniente del Edificio Central. </t>
  </si>
  <si>
    <t>Compra de 2 back panel de 2.30 X 2.30 metros, que incluyan: estuche, dos lámparas, lona impresa full color en alta resolución, con velcro. Para publicidad de la Gerencia de Seguros y Fianzas en jornadas médicas.</t>
  </si>
  <si>
    <t>Compra de 80 cajas plásticas con tapadera, color azul marino de 60 X 40 X 30 cm, capacidad 57 litros, para guardas documentos de archivo. Por reorganizacion del archivo de la Gerencia de Cumplimiento.</t>
  </si>
  <si>
    <t>Servicios M &amp; L</t>
  </si>
  <si>
    <t>Compra de 100 cajas de sobres oficio en blanco con impresión full color, 80 gramos de 100 unidades por caja y 5,000 marbetes cartulina manila para rotular bulto, un agujero, medida 12 X 6 cm, en cajas de 100 unidades. Para existencia y despacho de la Unidad de Proveeduría y reparto a las dependencias de la Institución.</t>
  </si>
  <si>
    <t>Servicio de audio para exteriores. Para acto civico por las fiesta de independencia que se estará realizando en las afurea del Banco CHN, el 14/09/2023, para todo el personal.</t>
  </si>
  <si>
    <t xml:space="preserve">Por compra de 50 bandejas para gabinetes, ventiladas 19"x105" 1 U color negro Modelo BV-1013, con soporte de 8kg (16lb). Se requiere realizar la compra de bandejas para la instalación de Firewalls 40F que serán utilizados para SDWAN, en las agencias de El Crédito Hipotecario Nacional. </t>
  </si>
  <si>
    <t>EQUIPOS INTEGRADOS, S.A.</t>
  </si>
  <si>
    <t xml:space="preserve">Por compra de 3 bobinas de cable UTP cat 6 Siemon Gris, 100 conectores RJ 45 cat 6, 4 patch panel de 48 puertos Siemon Modular, 20 placas de dos puertos siemon, 10 placas de un puerto Siemon y 50 modulos blancos cat 6 Siemon. Esto para la Instalación de cableados temporales por remodelación de las diferentes sedes de El Crédito Hipotecario Nacional. </t>
  </si>
  <si>
    <t>Por impresión e instalación de adhesivos en valla, medidas: 1 de 4.65 X 3.00 metros, 1 de 5.81 X 2.80 metros, 1 de 4.70 X 3.00 metros y 1 de 3.50 X 2.75 metros. Para publicidad y promoción de productos "Tasificate", "Tarjeta de Crédito", "Mipymes" y "Vivienda con la tasa 3.84"; en Agencia Proceres.</t>
  </si>
  <si>
    <t>Servicios de turbo con cambio de kit completo, reperación de intercooler y mano de obra. Cambio por mal estado al vehiculo  Mazda BT50 P262GRZ al servicio de la Unidad de Vehículos.</t>
  </si>
  <si>
    <t>Por implementación de señal WIFI en centro de entrenamiento del Edificio Central. Esto para el nuevo centro de capacitación para que el personal de CHN, pueda comunicarse a los servicios del banco. (se adjuntan detalles en anexo)</t>
  </si>
  <si>
    <t>Por compra de juegos pirotécnicos que incluyen: 15 bombas de humo color azul, 10 bombas de humo color blanco, 1 ametralladora de 15 metros, 1 docena de bombas de trueno, 4 libras de confeti color azul y blanco y servicio de 2 técnicos para la quema de los juegos pirotécnicos. Por celebración de Acto Cívico de Banco CHN el día jueves 14 de septiembre 2023.</t>
  </si>
  <si>
    <t>MILVIA PAOLA DE LEON CHACON / LUCES DEL MILENIO</t>
  </si>
  <si>
    <t>Por servicio de 4,032 segundos pautados en medio radial con formato musical, juvenil, tropical, y balada pop. Con cobertura en los departamentos de Petén, Chiquimula y Escuintla con sus municipios, dirigido a hombre y mujeres de 18 a 65 años de edad en nivel socioeconómico B,C,D y E, durante el periodo del 1 al 30 septiembre 2023. Para promoción y publicidad de Banco CHN y su Producto MIPYMES.</t>
  </si>
  <si>
    <t>HUGO BINICIO DONIS AQUINO / IN-INTERLACE.CON/RADIO</t>
  </si>
  <si>
    <t xml:space="preserve">Por compra de mesa en MDF importada con acabados de cuerina en las patas y en el centro de la mesa, medidas de largo de 2.40mts, 1.20mts de ancho y 0.77 de altura. Derivado a remodelaciones y previsión de mobiliario neceario para la Gerencia de Seguros. </t>
  </si>
  <si>
    <t xml:space="preserve">Por contratación de servicio de instalaciones. Para llevar acabo el taller "La excelencia en el servicio al cliente Interno y Externo". Dirigido a la Gerencia de Cartera, el 09 de Septiembre de 2023. </t>
  </si>
  <si>
    <t xml:space="preserve"> </t>
  </si>
  <si>
    <t>Por compra de 120 refacciones. Dirigidas a ls participantes del taller "La excelencia en el servicio al cliente Interno y Externo", dirigido a la Gerencia de Cartera, el 09 de septiembre de 2023.</t>
  </si>
  <si>
    <t>AGOSTO 2023</t>
  </si>
  <si>
    <t>SEPTIEMBRE 2023</t>
  </si>
  <si>
    <t>Compra de 2 ribbon para impresora ZC300 800300-360 LA. Para imprimir los gafetes del personal de nuevo ingreso y reposiciones por extravío o deterioro.</t>
  </si>
  <si>
    <t xml:space="preserve">Por capacitación "Finanzas Corporativas" dirigido al Gerente de Analisis de Créditos. </t>
  </si>
  <si>
    <t>UNIVERSIDAD DEL VALLE DE GUATEMALA</t>
  </si>
  <si>
    <t xml:space="preserve">Por cambio de 2 vidrios claros de 5mm de 1.60mts x 2.28mts en vantanal, incluye utilización de guindola de seguridad, desmontaje y reinstalación de pisos. Limpieza interior y exterior de 28mts2 de vidrios claros de ventanal, incluye utilización de guindola de seguridad. por remodelación de 7mo. nivel del Edifico Quinta Avenida. </t>
  </si>
  <si>
    <t>Por suministro, instalación y cableado para 41 unidades de fuerza normal más suministro para tomacorrientes de oasis e impresoras, incluye: unidades de tomacorrientes normales, 1 tablero de 12 polo, tubería EMT de 3/4", flexitubo de 1" PVC eléctrico 3/4", tubo cuadrado de aluminio de 3/4", canaleta de piso de aluminio de dos vías para muebles tipo jefe, pintura, especificaciones según planos. Normal = L1 negro, N blanco, T verde, 12 unidades máximo por circuito, 2 impresoras por circuito, oasis y cafetín juntos. Por remodelación de 2do. Nivel, Edificio Central, Departamento de Desarrollo Organizacional.</t>
  </si>
  <si>
    <t>MILTON DANILO SANTIZO CARÍAS / CONSTRUSA</t>
  </si>
  <si>
    <t xml:space="preserve">Por alquiler de toldos de diferentes medidas: 2 de 6x9mts, 1 de 6x6mts, 2 de 6x4mts y 1 de 3x3mts. Por acto civico por las fiestas de Independencia que se estará realizando a las afueras del banco CHN el 14 de septiembre de 2023, para todo el personal. </t>
  </si>
  <si>
    <t>ALQUIFIESTAS A. BANQUETES JACKY</t>
  </si>
  <si>
    <t>Por compra de 10 archivos de metal de 2 gavetas tipo robot color negro con medidas 0.55 mts de fondo por 0.40 mts de ancho por 0.74 mts de alto. Por reemplazo de los archivos en desperfecto en los Departamentos de Recursos Humanos, Tarjeta de Crédito y Gestión de Riesgos.</t>
  </si>
  <si>
    <t>Por compra de 1 mesa de conferencia de metal y melamina de 2.4 mts de largo por 1.2 mts de ancho por 76 cm de alto, con capacidad para 8 personas, color negrocherry. Requerido por Monte de Piedad Central.</t>
  </si>
  <si>
    <t>Por compra de 10 ventiladores de torre color negro de 42 pulgadas de 3 velocidades con control remoto. Para atención de requerimientos de las dependencias.</t>
  </si>
  <si>
    <t>Por compra de 200 gorras deportivas 100% poliester en lamy de color blanco con logotipos sublimados, 200 playeras 100% poliester en tela barcelona de color blanco con logotipos sublimados. Para publicidad de Banco CHN para evento de la Contraloría General de Cuentas que se realizará el 08 de septiembre 2023.</t>
  </si>
  <si>
    <t>COMERCIAL OR Y COMPAÑÍA LIMITADA</t>
  </si>
  <si>
    <t xml:space="preserve">Por cambio de piezas por desgaste y trabajos especiales al Pick up doble cabina, marca Mazda, placas P-061FTR al servicio del Depto. de Activos Extraordinarios. </t>
  </si>
  <si>
    <t>Por suministro e instalación de 1 ventana fija de 1.80 mts por 1.00 mts de aluminio anonizado de 1 1/2" con vidrio claro de 5mm más pelica de polarizado, apertura de 1 vano de 1.80 mts por 1.00 mt en tabique de tablayeso, resane de vano más reubicación de ductos eléctricos más instalación de refuerzos de madera  y suministro y aplicación de pintura. Por remodelación derivado a la necesidad de la visibilidad hacia area de agentes.</t>
  </si>
  <si>
    <t xml:space="preserve">Por compra de 3 cajas de golpe seco con arnez y 3 liras infantiles. Para promocionar el Banco CHN en la Escuela Oficial Urbana Mixta No. 114, Mateo Flores Jornada Vespertina, ubicada en la 40 Av. Lomas de Cotio zona 3 de Mixco. </t>
  </si>
  <si>
    <t>ALMACENES MUSICORP</t>
  </si>
  <si>
    <t>782176K</t>
  </si>
  <si>
    <t>Por fabricación e instalación de 14 escuadras fabricadas con plana de 1 1/4 pulgadas por 1/4 pulgadas pintadas con anticorrosivo blanco ancladas al techo con pernos de expansión más sikadur y tornillos con tuerca al perfil de aluminio, cambio de 2 vidrios claros de 5mm de 0.75 metros por 2.28 metros en ventanal incluye utilización de guindola de seguridad y desmontaje y reinstalación de pisos, suministro e instalación de 16.40 metros lineales de tubo cuadrado de aluminio de 2 pulgadas por 2 pulgadas anclado en extremo de muros más anclajes al piso a cada 2.65 metros. Por remodelación en 7mo. Nivel en Edificio Quinta Avenida.</t>
  </si>
  <si>
    <t xml:space="preserve">Por 1,300 refacciones, incluyen: 1 chuchito, 1 rellenito y 1 arroz en leche. Para acto cívico por las fiestas de independencia que se estará realizando en las afueras del Banco CHN el 14/09/2023, para todo el personal del Edificio Central y adscritos. </t>
  </si>
  <si>
    <t>RENASTE, S.A.</t>
  </si>
  <si>
    <t>Por compra de 10 Webcam para las siguientes sucursales de Monte de Piedad: Barberena, Nueva Santa Rosa, Oficinas Centrales, Salama, Agencia Central, Zona 5, Geminis, Patulul y Zacapa.</t>
  </si>
  <si>
    <t>Por alquiler de 15 toldos de lona de 5x5 mts color blanca y tuberia galvanizada con paredes, 3 toldos de lona de 6x4 mts color blanca y tuberia galvanizada con extensión, 1 toldo de lona de 6x4 mts color blanca y tubería galvanizada con paredes. Por Concierto de Mora el 13 de septiembre en Fórum Majadas.</t>
  </si>
  <si>
    <t>Por compra de 1M MacBook Pro de 14 pulgadas con las siguientes especificaciones: chip M2 Pro de Apple, CPU de 10 núcleos, GPU de 16 núcleos, chip M2 Pro Neural Engine de 16 núcleos, pantalla Liquid Retina XDR de 14 pulgadas, 16 GB de memoria unificada, 512 GB de almacenamiento SSD, Teclado Magic Keyboard con Touch ID, Trackpad Force Touch, adaptador de corriente USB-C de 67 w, 1 Apple Magic Mouse, 1 mochila para laptor, 1 adaptador multipuerto de USB-C a AV Digital, 1 disco SSD Portable de 2 TB. Por labores administrativas y de contenido gráfico y audiovisual requerido por la Gerencia General.</t>
  </si>
  <si>
    <t>Por alquiler de cámara 360 grados para creación de videos en alta resolución con pirotecnia fría, videos compartidos al momento por medio de aidrop o QR, explosiones sincronizadas, 3 horas de servicio ilimitado, galería privada con videos del evento, montaje de activación el día 13 de septiembre 2023 en fórum Majadas que incluye: servicio de pista infinity led de 3x4 mts, con estructura tipo discoteca, 2 bocinas sin audio, iluminación con 4 beam 250w, 12 pares led multicolor DMX, video con 1dj boot Led de 2x1 mts pantalla P3, 4 cortinas de pantalla Led P3 de 2 mts x 50 cm, estructura portería tipo trus, personal técnico durante la activación, montaje y desmontaje, 1 mesa promocional de PVC de 60x60 cms con impresiones en alta resolución simulando madera y 1 PVC troquelado de 5 mm, 2 standies de personajes en PVC de 5 mm impresos a todo color en alta solución y troquelados de 1.50 x 1.20 mts. Para promoción y publicidad de Banco CHN en activación para concierto "Mora" el 13 de septiembre del 2023.</t>
  </si>
  <si>
    <t>CARLOS MAGNO AYALA CRÚZ / SOLUCIONES GRAFICAS</t>
  </si>
  <si>
    <t>Compra de 1,000 consultas electronicas pre-pagadas en el Registro General de la Propiedad. Para uso interno, para validad inforacion en relación a los casos que se ingresan.</t>
  </si>
  <si>
    <t xml:space="preserve">Compra de 25 almohadillas para limpiar pizarra medida 2 X 5 pulgadas, 50 papeleras de metal color negro de 3 espacios, medidas, ancho 27, alto 30 y fondo 33, 500 rollos de tape mágico o invisible de 33 metros, 18 mm de ancho y 1,000 CDS en blanco con portada separada, de 700 MB, 80 minutos. Para existencia y despacho de la Unidad de Proveeduría y reparto a las dependencias de la Institución. </t>
  </si>
  <si>
    <t xml:space="preserve">Compra de 1,000 paquetes de bolsas para basura color negro de medida 30 X 38 pulgadas en paquetes de 25 unidades. Para existencia y despacho de la Unidad de Proveeduría y reparto a las dependencias de la Institución. </t>
  </si>
  <si>
    <t xml:space="preserve">MULTISERVICIOS SEGURA </t>
  </si>
  <si>
    <t>Por compra de 300 vasos plásticos azul reflex mate de 20 onzas, Yowie doble pared con logotipo grabado, 300 mouse pad de tela azul de 18 x 22 x 0.20 centimentros, cuadrado para sublimar con logotipo full color, 300 libretas de papel, color natural de 18x14 centimetros, con estuche negro con set escolar con impresion tal como el montaje. Para el personal de nuevo ingreso de la Institución que forme parte del proceso de inducción en los meses de septiembre a diciembre 2023.</t>
  </si>
  <si>
    <t>Por fabricación e instalación de caseta para protección de cilindros de gas GLP con medidas 1x1x2 mts, con privacinta color verde, puerta abatible con porta candado, techo de lamina troquelada, 1 base metálica para asentar cilindros de gas GLP de 0.85x0.20 mts. Para protección de cilindros que se instalarán para uso de la cocina del 6to. Nivel en el Edificio Central.</t>
  </si>
  <si>
    <t>Por compra de los siguientes tubos y accesorios para canalización de circuitos electricos: 50 tubos EMT 3/4", 60 coplas para tubo EMT 3/4", 30 vueltas EMT 3/4", 100 conectores EMT 3/4", 200 abrazaderas para cielo hangler 3/4", 100 abrazaderas ducton EMT 3/4", 35 tubos EMT 1", 40 coplas para tubo EMT 1", 30 vueltas EMT 1", 100 conectores EMT 1", 200 abrazaderas para cielo hangler 1", 100 abrazaderas ducton EMT 1", 40 tubos EMT 1 1/4", 40 coplas para tubo EMT 1 1/4", 30 vueltas EMT 1 1/4", 100 conectores EMT 1 1/4", 200 abrazaderas para cielo hables 1 1/4", 100 abrazaderas ducton EMT 1 1/4", 40 tubos EMT 1 1/2", 40 coplas para tubo EMT 1 1/2", 30 vueltas EMT 1 1/2", 100 conectores EMT 1 1/2", 200 abrazaderas para cielo hangler  1 1/2", 100 abrazaderas ducton EMT 1 1/2", 35 conectores rectos BX 3/4", 25 conectores rectos BX 1", 25 conectores rectos BX 1 1/4", 25 conectores rectos BX 1 1/2", 30 conectores curvos BX 3/4", 25 conectores curvos BX 1", 25 conectores curvos BX 1 1/4", 25 conectores curvos BX 1 1/2", 65 tubos BX LT 3/4", 45 tubos BX LT 1", 45 tubos BX LT 1 1/4", 45 tubos BX LT 1 1/2", 35 coplas HG 3/4", 35 coplas HG 1", 35 coplas HG 1 1/4", 35 coplas HG 1 1/2", 5 rieles unical perforado 4x2", 30 abrazaderas unicanal 1/2", 30 abrazaderas unicanal 3/4", 30 abrazaderas unicanal 1", 30 abrazaderas unicanal 1 1/4", 30 abrazaderas unicanal 1 1/2", 10 varillas roscada de 1/4", 10 varillas roscada de 1/2". Por remodelación en 2do. 5to. y 6to. Nivel del Edificio Central.</t>
  </si>
  <si>
    <t>CELASA INGENIERIA Y EQUIPOS, S.A.</t>
  </si>
  <si>
    <t>Por compra de 325 mochilas spain, oxford color azul, con medidas de 28x41x12 centimetros, con logotipo a un color. Para el personal de nuevo ingreso de la Institución que forme parte del proceso de inducción  en los meses de septiembre a diciembre 2023.</t>
  </si>
  <si>
    <t>Por suministro e instalación de equipo de aire acondicionado tipo fan coil de 60,000 BTU, para sustituir el equipo dañado. Por reparación de aire acondicionado en Agencia Escuintla.</t>
  </si>
  <si>
    <t>Por servicio de reparación de equipo de aire acondicionado tipo mini split de 60,000 btu. Por reparación de aire acondicionado en Agencia Jalapa.</t>
  </si>
  <si>
    <t>Por fabricación e instalación de 2 bandejas de lámina en unidades manejadoras con su respectiva tubería de drenaje PVC y manguera plástica en los equipos de aire acondicionado tipo Split de 60,000 BTU, 2 reparaciones de equipos de aire acondicionado tipo Split de 60,000 BTU. Por reparación de aire acondicionado en Agencia Coatepeque.</t>
  </si>
  <si>
    <t>Por suministro e instalación de equipo de aire acondicionado tipo mini split de 36,000 BTU. Para sustituir el equipo dañado en Agencia Galerías Prima.</t>
  </si>
  <si>
    <t>Por compra de 11 sellos automáticos. Por traslado de Ag. Ayarza, se requiere la elaboración de sellos unicamente para Ag. Móvil.</t>
  </si>
  <si>
    <t>Por compra de 28 electrodomésticos y línea blanca para el hogar según listado adjunto. Para publicidad de Banco CHN para evento del Colegio de Abogados y Notarios de Guatemala que se realizará el 20 de septiembre del 2023.</t>
  </si>
  <si>
    <t xml:space="preserve">Compra de 1 frigobar. Para uso exclusivo de la Gerencia de Tarjeta de Crédito. </t>
  </si>
  <si>
    <t>Compra de 81 sellos automáticos. Por cambio de nombre de Gerencia de Agencias a Gerencia de Canales de Comercialización</t>
  </si>
  <si>
    <t>D'Tecnica de Equipos</t>
  </si>
  <si>
    <t xml:space="preserve">Por instalación de 60 metros de escalerilla 10x2 para cableado estructurado en nivel 2 y 171 patch cords de red azul 7 pies y 3 patch cords de red azul 3 pies categoria 6. Para realizar el cableado de red e la ultima fase de remodelacion de nivel 2 del Edificio Central CHN, sin ello no se puede realizar el cableado por lo que no se puede dar servicios de sistemas bancarios. </t>
  </si>
  <si>
    <t>Por suministro e instalación de 20.56 mts2 de pelicula de seguridad tipo sanbdlast instalado en puerta y tabique, 2.10 mts2 de puerta en aluminio europa natural más vidrio claro de 6 mm más bisagra y chapa, 18.46 mts2 de tabique de aluminio 3831 anodizado natural más vidrio claro de 6mm. Por remodelación en el Edificio de Seguros y Fianzas.</t>
  </si>
  <si>
    <t>ERICKA NOEMI BETETA ORTIZ / VIDRIOS Y PERFILES HC</t>
  </si>
  <si>
    <t>Por servicio de rotulación de 11.55 mts2 de ventanearía existente por medio de vinil sand blast. Por cambio de imagen en Agencia Central.</t>
  </si>
  <si>
    <t>Por suministro de materiales y traslado de 120 mts2 a azotea para fundición de base, remoción de 120 mts2 de impermeabilizante y mezclon, traslado a tiradero autorizado, fundición de 120 mts2 de base de mezclón de 8 cm de espesor. Para nivelación de base para piso en azotea de Edificio 5ta. Avenida.</t>
  </si>
  <si>
    <t>Compra de 1 televisor Smart LED 4K Ultra HD de 55”. Para uso exclusivo de la Gerencia de Tarjeta de Crédito, se utilizará para reuniones con asesores y uso del Gerente.</t>
  </si>
  <si>
    <t xml:space="preserve">Compra de   200 frascos de tinta tipo gotero color rojo de 30 ml, para sello automático, 200 botes papeleros plásticos cuadrados, color azul, de medida 12 X 10 pulgadas, capacidad 12 litros, 1,000 marcadores resaltadores color amarillo en cajas de 12 unidades, 1,000 cajas de clips de 33 mm, de 100 piezas por cajita y 1,000 sacapuntas de metal de una entrada. Para existencia y despacho de la Unidad de Proveeduría y reparto a las dependencias de la Institución. </t>
  </si>
  <si>
    <t xml:space="preserve">Por instalacion de 11 firewall en agencias metropolitanas e instalacion de 50 firewall en agencias departamentales. El objetivo de adquirir los servicios de una empresa en calidad de manos remotas tiene como finalidad integrar los firewalls en la red de agencias y concluir con el proyecto SD-WAN. </t>
  </si>
  <si>
    <t>Tel-Tech / OLIVIA ROSSANA SANDOVAL MÉNDEZ</t>
  </si>
  <si>
    <t xml:space="preserve">Por compra y mano de obra de 2 bases de amortiguadores delanteros, compra y mano de 2 amortiguadores delanteros, desmontaje, montaje y calzado de fricciónes traseras, alineación y torno de 2 tambores traseros. Por mal estado para el vehículo Toyota Yaris placas: P-228BQB al servicio de la Unidad de Vehículos.  </t>
  </si>
  <si>
    <t>Compra de 2 persianas verticales, color TAN, de 1.48 metros de alto X 1.54 metros de ancho. Debido a la insolación en aárea de trabajo de Auditoria Interna, en el 7mo. Nivel del Edificio Quinta Avenida.</t>
  </si>
  <si>
    <t>Compra de 8,800 bolsas plásticas con impresión, medida de 10 X 8 pulgadas, para moneda de Q.1.00 separadas en poaquetes de 100 unidades. Para existencia y despacho de la Unidad de Proveeduría y reparto a las dependencias de la Institución.</t>
  </si>
  <si>
    <t>Suministro e instalación de foroo en muro con melamina de 5/8" de grosor de color blancoa, perfil conetor entre placasa, sujeto a estructura de madera existente con clavos de sujeción y silicion, forro de hoja de puerta con formica de color blanco, instalación de chapa satinada tipo manija, bisagras de bandera de 3" X 3" satinadas, incluye cambio de abatimiento de hoja de puerta. Derivado a remodelacions y mejoramiento en aárea de Comedor del 6to. nivel del Edifio central.</t>
  </si>
  <si>
    <t xml:space="preserve">Compra de coctel para 50 personas que incluya aguas gasesosas, menú de boquitas, montaje corporativo de cocteleras altas, cocteleras bajas con 5 sillas cada una, cristalería, cubetería y loza, pantalla, microfono, podium, sonido, cañonera, mesa de apoyo para equipo audiovisual, mesa de registro, manteleria y 2 parqueos de cortersía. Por lanzamiento de programa de lealtas + puntos, el 21 de septiembre de 2023. </t>
  </si>
  <si>
    <t xml:space="preserve">Boleto aereo para Licenciado Sven Resenhoeft Greenberg, Gerente General </t>
  </si>
  <si>
    <t xml:space="preserve">EXPEDIA.COM </t>
  </si>
  <si>
    <t>***</t>
  </si>
  <si>
    <t>Rotulación de 46 mts2 de ventaneria existente, por medio de vinil sand blast. Por remodelación en el Edificio de Seguros y Fianzas.</t>
  </si>
  <si>
    <t xml:space="preserve">Compra de 3,000 libretas de cuenta visionario del correlativo 12,001 en adelante, 2,000 certificados plazo fijo en tres partes del correlativo del 29,095 en adelante y 10,000 libretas ahorro corriente del correlativo 183,001 en adelante. Para existencia de la Unidad de Proveeduría y despacho a la Red de Agencias Locales y Departamentales. </t>
  </si>
  <si>
    <t>Compra de 8,000 carpetas Vida Plena, impresas en medida extendida de 18.7048 X 16.3628", en texcote 12, a full color tiro y un color retiro, con barniz mate, con reservado de UV brillante, troquelada y pegada. Para entrega de certificado del producto CDP Vida Plena.</t>
  </si>
  <si>
    <t>Compra de 8,000 carpetas Futuro Seguro, impresas en medida extendida de 18.7044" X 16.3698", en texcote 12, a full color en tiro y retiro, con barniz mate, con reservado de UV brillante, troquelada y pegada. Para entega de certificado del prducto CDP Futuro Seguro.</t>
  </si>
  <si>
    <t>Compra de 2,000 tablet tent, full color, en forma de triangulo, en texcote 12, con barnizado UV mate, medida de cada cara 11.5 X 15 cm. (dos artes diferntes, 1,000 por cada arte). 2,000 habladores, full color, en forma circular, en texcote 12, con barnizado UV mate, medida 4 X 6.9 pulgadas, con acetato plástico más rígido. (Dos arte diferentes, 1000 por cada arte). Para promoción y publicidad del producto CDP Vidal Plena y Futuro Seguros.</t>
  </si>
  <si>
    <t>Instalación de 14 tomacorrientes Nema 5-20R tipo pendulo dnetro de gabinetes para alimentación de UPS, cable TSJ 3X12, tomacorriente Nema 5-20R. Para instalar en los 13 rack de Edificio Central para instalar nuevos UPS.</t>
  </si>
  <si>
    <t xml:space="preserve">Compra de 3 roll up de 0.80 * 2.00 metros y 2 soportes de acrílico para letrero, tamaño carta. Material publicitario para eventos donde El Crédito participe, para tener una presentación de calidad ante el cliente externo. </t>
  </si>
  <si>
    <t>Jonili Publicidad</t>
  </si>
  <si>
    <t xml:space="preserve">Compra de 10 rollos de etiquetas de seguridad poliéster metalizadas de 2 X 4 cm., de 1,375 unidades por rollo. Para existencia y despacho de la Unidad de Proveeduría y reparto al Departamento de Seguros y Previsión, Seguros Vida y Gastos Médicos. </t>
  </si>
  <si>
    <t>IMPORTADORA Y PRESTADORA DE SERVICIOS "INNI"</t>
  </si>
  <si>
    <t xml:space="preserve">Por compra de accesorios electricos, para instalación de circuito eléctrico por remodelación del Edificio Central en 2do., 5to., y 6to. Nivel. (se adjuntan detalles) </t>
  </si>
  <si>
    <t>Por compra de herramientas de trabajo, para uso del personal tecnico que realizá trabajos de remodelación, (según listado adjunto).</t>
  </si>
  <si>
    <t>Por moldura de puerta trasera RH, manecilla de puerta traseram moldura de faldon trasera RH y arto trasero RH. Trabajos de detalles de pintura al vehiculo P-275JXX al servicio de Gerencia General.</t>
  </si>
  <si>
    <t>Continental Kollision, S.A.</t>
  </si>
  <si>
    <t>617292K</t>
  </si>
  <si>
    <t>Por compra de 500 mts de cable THHN #14 azul, 400 mts de cable THHN #14 blanco, 400 mts de cable THHN #12 azul, 600 mts de cable THHN #12 negro, 1,200 mts de cable THHN #12 blanco, 1,200 mts de cable THHN #12 verde, 600 mts de cable THHN #12 rojo, 300 mts de cable THHN #10 negro, 300 mts de cable THHN #10 blanco, 300 mts de cable THHN # 10 verde, 300 mts de cable THHN #10 rojo. Por remodelación de cableado electrico en el 2do. 5to. y 6to. Nivel del Edificio Central.</t>
  </si>
  <si>
    <t>Por compra de 4 sillas gris/azul, con rodos PU, con medidas de 48 cm de frente por 48 cm de profundidad por 89-97 cm de alto, 12 sillas comedor de cuero textil blanco, patas de madera natural, con medidas de 68 cm de frente por 36 cm de profundidad por 49 cm de alto, 2 mesas de centro con vidrio con base de metal roble, con medidas de 82 cm de diámetro por 40 cm de alto, 6 sillas negro /tela negro/base, con altura ajustable, con medidas de 52 cm de frente por 50 cm de profundidad por 93-103 cm de altura. Para remodelación de la Nueva Agencia en Santa Rosa</t>
  </si>
  <si>
    <t xml:space="preserve">Por compra de 8 escritorios de 1.20 mts x 0.60 mts x 0.76 mts, melamina de 5/8", tapacanto, estructura de tubo cuadrado de 1 1/4" para soporte de top más píntura, niveladores de piso, canaleta y lateral de melamina, robot de 040 mts x 0.50 mts x 0.60 mts, 2 gavetas en melamina de 5/8" color blaco más zócalo gris, mamparas de vidrio de 8 mm  laterales de 0.30 mts de alto, diseño según planos. Por remodelación en Gerencia de Tecnología. </t>
  </si>
  <si>
    <t>OFFYMARKET, S.A.</t>
  </si>
  <si>
    <t>Por compra de 50 rollos de lanilla en acero #2 de 5 libras por rollo. Para existencia y despacho de esta unidad y reparto a las dependencias de la Institución.</t>
  </si>
  <si>
    <t>VILMA DOLORES XIQUIN LAINES / SUMINISTROS NISSI</t>
  </si>
  <si>
    <t>Compra de 2 saltarines infables de 4X4 metros y de 3.5 X 7.3 metros. Para la promoción del Departamento de Banco del Niño, en los diveros eventos y actividades que se requieran.</t>
  </si>
  <si>
    <t>Toldos del Sur</t>
  </si>
  <si>
    <t xml:space="preserve">Compra de 2 botargas de mascotas de "Fito y Tefy" de 2.30 metros de alto. Para promoción del Departamento de banco del Niño, en los diversos eventos y actividades en las que se requieran. </t>
  </si>
  <si>
    <t>Conprisa Promocionales, S.A.</t>
  </si>
  <si>
    <t>Diseño enterior y planificación, para adecuación, del nuevo gimnasio ubicado en el sótano del Edificio Central.</t>
  </si>
  <si>
    <t>Galiare Arquitectura</t>
  </si>
  <si>
    <t xml:space="preserve">Limpieza general de canales y caídas de aguas pluvial, en niveles 3, 4, 5, 6 y 7 del Edificio Quinta Avenida, zona 1. </t>
  </si>
  <si>
    <t>Compra de 2 oximetros de pulso portátil modelo pm-60. Equipo médico para uso del personal en Clinica Médica.</t>
  </si>
  <si>
    <t>COMPAÑIA DE EQUIPO MEDICO-HOSPITALARIO, SOCIEDAD ANONIMA</t>
  </si>
  <si>
    <t>Compra de 2 televisores Smart 4K 55". Por remodelación Agencia Nueva Santa Rosa</t>
  </si>
  <si>
    <t xml:space="preserve">Por suministro e intalación de equipo de aire acondicionado de 18,000 kbtu, mas suministro e instalación de alimentación electrica. Equipo solicitado por Clínica Médica derivado a la necesidad de un espacio debidamente ventilado, por ser área que sirve para la atención a todo el personal del Crédito. </t>
  </si>
  <si>
    <t xml:space="preserve">REFRI SERVICIOS </t>
  </si>
  <si>
    <t xml:space="preserve">Por servicio 2KD, revisión de estado de batería, cambio de 4 bujillas, limpieza y programación de cuerpo de aceleración, 1 filtro de A/C, cambio de 2 empaques de mordazas delanteros y traseros, cambio de 2 pastillas, torno de 2 discos y soporte de bateria. Por servicio necesario por kilómetros recorridos y cambio de piezas por mal estado al vehículo P-875FPK Toyota Prado, al servicio de Sindicato de Trabajadores. </t>
  </si>
  <si>
    <t xml:space="preserve">Por montaje y demontaje de caja de velocidades para su reparación y compra e instalación de cables de caja de velocidades. Mantenimiento necesario por fallo en el sistema de cambio, para vehículo Chevrolet, NX300 al servicio de Secretaria General placas P-612FQY.  </t>
  </si>
  <si>
    <t xml:space="preserve">Por compra de 3 licencias anuales JetBrains que incluyan: 10 IDE, 3 extensiones, 2 perfiladores y 1 servicio de desarrollo colaborativo. Adquirir licenciamiento para un entorno de desarrollo integrado para lenguajes de programación, para la Gerencia de Innovación y Transformación Digital. </t>
  </si>
  <si>
    <t xml:space="preserve">SISTEMS ENTERPRISE, S.A. GUATEMALA </t>
  </si>
  <si>
    <t xml:space="preserve">Por adquisición de 10 licencias análoga/sip para teléfonos de escritorio. Por estructuración y crecimiento de unidades administrativas de Seguros y Fianzas, se solicitan nuevas extensiones telefonicas conforme requerimiento R-060164. Las licencias deben ser compatibles con la central telefónica de la Aseguradora. </t>
  </si>
  <si>
    <t xml:space="preserve">Por compra de 2,000 municiones 9mm. Para el uso en las capacitaciones de los vigilantes de seguridad ejecutiva de El Crédito Hipotecario Nacional de Guatemala. </t>
  </si>
  <si>
    <t>EL TRABUCO, SOCIEDAD ANONIMA</t>
  </si>
  <si>
    <t>728621K</t>
  </si>
  <si>
    <t xml:space="preserve">Por compra de repuestos electrónicos para sistema de alarmas: 10 sensores PIR 360, 6 botones de panico, 6 detectores de humo, 2 magneticos extra fuertes y 10 expansores VIPLEX. Por ampliación de sistema de alarma en nueva área de bodegas y oficinas administrativas de Almacenes de Depositos. </t>
  </si>
  <si>
    <t>Por compra de 1,300 galletas de mantequilla, decoradas con el logotipo provisto por CHN, impreso en papel arroz con tinta comestible, empacado y sellado en bolsa cristal. Para detalle a colaboradores del Banco CHN por el 93 aniversario que se celebra el 6 de octubre del 2023.</t>
  </si>
  <si>
    <t>MARIA ALEJANDRA ORELLANA HERRERA</t>
  </si>
  <si>
    <t>Por compra de 100 camisas manga larga tipo Columbia, confeccionadas en U-Trail, color azul (Pantone 281C), con logo bordado de "El Credito Hipotecario Nacional", de varias tallas según listado adjunto. Para el personal de Red de Agencias.</t>
  </si>
  <si>
    <t>Por servicio de decoración de guirnalda con medidas de 1.20 mts de ancho por 1.80 mts de alto, con globos de color azul y plateado, con servicio de montaje y desmontaje. Para stand de fotografia por el 93 aniversario de la Institución, el 6 de octubre del 2023.</t>
  </si>
  <si>
    <t>PABLO CÉSAR HIGUEROS ROJAS / BEDUINO PUBLICIDAD - PUBLICIDAD ITINERANTE</t>
  </si>
  <si>
    <t xml:space="preserve">Por adquisición de 2 licencias para el uso de la plataforma, con un año de duración para el desarrollo de aplicaciones móviles. Para disminuir el tiempo de desarrollo de aplicaciones móviles nativas en IOS, Android para El Crédito Hipotecario Nacional de Guatemala. </t>
  </si>
  <si>
    <t xml:space="preserve">FLUTTERFLOW, INC </t>
  </si>
  <si>
    <t xml:space="preserve">Por compra de un sistema de cctv de 8 camaras, DVR, video valum y transformadores para mejora tecnologica del sistema alterno de control para SAT. Lo anteriorse utilizará para mejora tecnologica del sistema alterno de control de video para SAT de Almacenes de Depósitos. </t>
  </si>
  <si>
    <t xml:space="preserve">TECNOSEGURIDAD </t>
  </si>
  <si>
    <t xml:space="preserve">por suministro e instalación de tuberias y canaletas, 90 metros de tuberia 3/4 pvc y 40 metros de canaleta 32x16mm, con accesorios. Lo anterior se utilizará para la ampliación de sistema de alarma de Almacenes de Depósito. </t>
  </si>
  <si>
    <t>Compra de 6 chapas tipo bola para puerta de madera, 1 chapa tipo cerrojo para puerta de madera, 1 chapa tipo manecilla en puerta de aluminio, 1 apertura de chapa en puerta de aluminio. Cambio de chapas en puertas de noveno nivel del Edificio de Seguros.</t>
  </si>
  <si>
    <t>Key Master</t>
  </si>
  <si>
    <t>Compra de 30 piñastas de Fito el elefantito, tamaño medianas. Para el evento de Banco del Niño, promocionando el día del niño a nivel nacional, el 30/09/2023, en Red de Agencias.</t>
  </si>
  <si>
    <t>Carnaval Party Shop</t>
  </si>
  <si>
    <t xml:space="preserve">Por compra de 2 tóner modelo HP 414A black código W2020A, 2 tóner modelo HP 414A cyan código W2021A, 2 tóner modelo HP 414A yellow código W2022A,2 tóner modelo HP 414A magenta código W2023A. Por remplazo de cartuchos que utiliza la impresora HP Laserjet Pro M479f, para uso de la Gerencia de Planificación y Desarrollo y Mejora Continua. </t>
  </si>
  <si>
    <t>Por compra de 30 bolsas de dulces de 1,000 unidades. Para rellenar las piñatas que se enviarán a la red de agencias para la celebración del día del niño el 30 de septiembre 2023.</t>
  </si>
  <si>
    <t>WENDY LISET MARROQUÍN DÍAZ / TIENDA DE PIÑATAS CARNAVAL</t>
  </si>
  <si>
    <t>Por suministro e instalación de 144 mts2 de pelicula tipo Sandblast de tipo gris brillante incluyendo diseño decorativo según planos. Por remodelación en el área del 2do. Nivel, en la Gerencia de Procesos y Mejora Continua, en el Edificio Central.</t>
  </si>
  <si>
    <t>LESTER NOEL AMILCAR LÓPEZ GONZÁLEZ / REVIGUA</t>
  </si>
  <si>
    <t>Por compra de herramienta de mano según listado adjunto, para albañiles y tablayeseros. Por diversos trabajos de remodelación en los edificios administrativos de la Institución.</t>
  </si>
  <si>
    <t>NOVEX, S.A.</t>
  </si>
  <si>
    <t>Por compra de 1 escalera fibra de vidrio 2 bandas 6´, 1 escalera fibra de vidrio 2 bandas 8´, 1 trocket 400 lbs, 1 extensión eléctrica 2x16 25´, 4 kit de hojas de repuesto para cuchilla 18 mm de 10 unidades. Para diversos trabajos de remodelación en los edificios administrativos de la Institución.</t>
  </si>
  <si>
    <t>Por compra de 2 persianas verticales de PVC color Tan con medidas 2.10 mts por 2.60 mts, 4 persinas verticales de PVC color Tan con medidas 1.50 mts por 2.60 mts. Por readecuación y remodelación en el 5to. Nivel, por crecimiento del personal, para  Gerencia de Asesoria Juridica.</t>
  </si>
  <si>
    <t>KARLA PAOLA RODRÍGUEZ AGUILAR / CORTINAS RODRIGUEZ A.</t>
  </si>
  <si>
    <t>Por compra de 1 monitor sobre cámara tactil de 5.5" 4K HDMI, 1 batería 4400MAH y cargador NPF-750 para monitores y luces marca GVM, 1 trípode de aluminio de 2 secciones con cabezal de video GH03, 1 pizarra blanca indicadora de escena, 1 memoria SD UHS-1 de 128GB 100/80MB/S V30, 1 microfono shotgun, 3 cables de micrófono stage 22 HIFLEX AWG 24 color negro, 1 conector XLE 3 polos hembra niquelado p/cable neutrik, 1 conector XLE 3 polos macho niquelado p/cable neutrik, 1 servicio de confección de cables, 1 kit de 3 luces LED 3200/5600 CN-576 c/trípode y estuche, 1 estuche para 8 memorias SD, 1 cargador de baterias LC-E6, 1 luz LED fiveray G60 de 60w combo con fuente y difusores, 1 reflector plegable 7 en 1 de 80x120 cms. Por complemento de equipo fotográfico para el Departamento de Mercadeo.</t>
  </si>
  <si>
    <t>OCTUBRE 2023</t>
  </si>
  <si>
    <t>Adquisición de 10 impresoras multifuncionales láser monocromática con pantalla táctil. Adquirir impresoras multifuncionales de gran capacidad para las unidades administrativas del Banco, con funciones de copiadora, impresora, escáner y fax. Distribuidas así: 1 Almacenes de Depósito, 2 Análisis de Crédito, 2 Negocios, 3 Seguros y Fianzas y 2 en Monte de Piedad. Según solicitud de compra o contratación No. 1104-2023, de la Gerencia de Tecnología.</t>
  </si>
  <si>
    <t>COMPAÑIA INTERNACIONAL DE PRODUCTOS Y SERVICIOS, SOCIEDAD ANÓNIMA</t>
  </si>
  <si>
    <t xml:space="preserve">Por servicio de limpieza de bajadas de agua con sonda eléctrica, fundición de 45 mts lineales de media caña en junta de pared y losa, instalación de bajada de agua pluvial de 3", limpieza de 90 mts2 de losa con hidrolavadora, aplicación de 90 mts2 de impermeabilizante a 3 manos. Trabajos necesarios para repación de loza sobre modulo de gradas en la azotea del Edificio de 5ta. Avenida, por filtraciones de agua. </t>
  </si>
  <si>
    <t>Por compra de 28 tubos cuadrados de 11/2 pulgadas chapa 18, 44 libras de electrodo 6013 - 3/32 punto café, 50 discos de corte fino para metal metabo 9 pulgadas, 50 discos de corte fino para metal metabo 4 1/2 pulgadas, 10 discos kronenflex de pulir de 9 pulgadas, 10 galones de thinner laca, 8 galones de pintura anticorrosiva negro, 8 galones de pintura anticorrosiva café original, 6 brochas elite de 4 pulgadas, 10 brochas elite de 3 pulgadas, 10 bolas de wipe de color, 3 galones de epoxico, 4 galones de masilla plástica, 6 laminas negras de 4 pies por 8 pies por 1/4 de pulgada. Para trabajos en la terraza del Edificio Central.</t>
  </si>
  <si>
    <t>SABINA LETICIA HERNÁNDEZ LÓPEZ MENDEZ / DISMAHER</t>
  </si>
  <si>
    <t>Por compra de 25 anteojos de seguridad, 25 guantes anticorte Nitrilo-tela XL, 25 chaleco para seguridad tipo arnes naranja, 12 cascos con ratch y barbiquejo amarillo, 10 cascos con ratch azul, 4 cascos con ratch blancos, 14 barbiquejo para casco. Por seguridad industrial del personal técnico para realizar diversos trabajo de remodelación en los Edificios Administrativos de la Institución.</t>
  </si>
  <si>
    <t xml:space="preserve">Por juego de letras recortadas en material de PVC de 10mm, con frente de lámina de aluminio y letras recortadas en acrílico de 5mm con vinil tipo aluminio instalado sobre una placa de ACM color azul y 4 tornillos decorativos de 25mm, medida: 1.35 x 0.36mts. Derivado a remodelación en la Agencia Aereopuerto Vuelos Privados. </t>
  </si>
  <si>
    <t xml:space="preserve">Por suministro e instalación de 2 equipos de aire acondicionado de 12,000 kbtu, voltaje 208/220 más suministro e instalación de alimentación electrica. Equipo solicitado derivado a las remodelaciones en Recursos Humanos, y la necesidad de áreas debidamente ventiladas, por la cantidad de personal en el área. </t>
  </si>
  <si>
    <t>Compras de 6 cintas para la impresora Epson FX 2170. Para uso del Depto. de Sueldos y Salarios.</t>
  </si>
  <si>
    <t>Print Fix</t>
  </si>
  <si>
    <t>Por suministro e instalación de ventana de aluminio anonizado natural de 1.935m de ancho y 1.23m de alto más prforación en esquina. Solicitud derivado a las remodelaciones en Recurosos Humanos, y la necesidad de área debidamente ilumindas con la ventaneria necesaria.</t>
  </si>
  <si>
    <t>REVIGUA</t>
  </si>
  <si>
    <t>Por compra de 25,000 sobres para entrega de tarjetas de crédito en sus diferentes categorias en 2 versiones, 10,000 acordeones informativos de la tarjeta de crédito. Por cambio de imagen en entrega de Tarjetas de Crédito.</t>
  </si>
  <si>
    <t>Instalación de 14 estructuras métalicas con lamina galvanizada de 2.40 X 1.20 cm, instaladas en las areas y zonas para identificar los tallerd de la red de seguros.</t>
  </si>
  <si>
    <t>Publicentro I</t>
  </si>
  <si>
    <t>Por compra de 2 televisores de 55" LED Smart TV UHD-4K más soporte de pared. Equipo solicitado para nuevas salas de reunión en el área del 2do. Nivel en Gerencia Analisis de Credito, Procesos y Mejora Continua en el Edificio Central.</t>
  </si>
  <si>
    <t>DEILY CABRERA ESTRADA BARRIOS / PROVEEDORA DE TECNOLOGIA Y SUMINISTROS PROTECS</t>
  </si>
  <si>
    <t>Por suministro e instalación de 3.168 mts2 de sobreluz a fachada existente de alumnio anodizado natural, 3.16 mts2 de palicula tipo sandblaste a sobreluz, 4.56 mts2 de pelicula tipo sandblast a mesa y puerta existente. Por remodelación de 9no. Nivel en el Edificio de Seguros.</t>
  </si>
  <si>
    <t>Compra de 135.16 metros 2 de piso ceramico kenia 20X66, 50 adhesivos grises 20 kg y 8 Sisa chocolate 10 kg. Suministro de materiales para instalación de piso en azotea del Edificio Quinta Avenida.</t>
  </si>
  <si>
    <t>Samboro</t>
  </si>
  <si>
    <t>Por contratación de servicio de instalaciones. Para reunión de revisión de avances del Plan Operativo de julio - septiembre de la Gerencia de Seguros y Fianzas que se llevará acabo el lunes 09 de octubre del 2023.</t>
  </si>
  <si>
    <t>COMPAÑÍA INTERNACIONAL DE HOTELES, S.A.</t>
  </si>
  <si>
    <t>Por contratación de servicio de instalación y alimentación. Para reunión de la planeación Plan Operativo 2024 de la Gerencia de Seguros y Fianzas que se llevará acabo el martes 10 de octubre del 2023.</t>
  </si>
  <si>
    <t>Por compra de 6,793 impresiones en serigrafia a un color en llaveros de PVC. Para promoción y publicidad de la Gerencia de Seguros y Fianzas, para dar a conocer el número de cabina de emergencias.</t>
  </si>
  <si>
    <t>Por patrocinio Oro en el XVIII Congredo Industrial, consistente en: publicidad del evento en redes sociales, correos masivos, página web de CIG con hipervínculo al sitio web de la empresa, publicación bienvenida al patrocinador en redes sociales. Para promoción y publicidad de los productos: vivienda, vehículos y MIPYMES.</t>
  </si>
  <si>
    <t>Por suministro e instalación de 29 redes de comunicación para agencias metropolitanas y departamentales. Para implementación de nuevo cableado para agencias para prestar servicios bancarios y financieros.</t>
  </si>
  <si>
    <t>OLIVIA ROSSANA SANDOVAL MÉNDEZ / TEL-TECH</t>
  </si>
  <si>
    <t>Por compra de 25 monitos de 19.5 pulgadas con tecnología de retroiluminación LED, puertos VGA y Display Porr, full HD, relación de aspecto 16:9 y que cuente con 3 años de garantia. Son requeridos de la siguiente forma: 10 en Gerencia de Asesoria Jurídica, 5 en Gerencia de Planificación y Desarrollo, 3 en Departamento de Tarjeta de Credito, 1 en Gerencia de Cumplimiento, 3 en Gerencia de Negocios y 3 en Gerencia de Canales Electrónicos.</t>
  </si>
  <si>
    <t>CENTRO DE SOLUCIONES, S.A.</t>
  </si>
  <si>
    <t>Por compra de 3,350 pastilleros plásticos, diseño Vida Plena, color blanco con azul, con un logo a un color con serigrafia. Para kit de bienvenida de los Certificados de Plazo Fijo de Vida Plena.</t>
  </si>
  <si>
    <t>Por compra de 10,000 bolsas ecológicas azul, con impresión de logo a un color con serigrafía.  Para kit de bienvenida de los Certificados de Plazo Fijo de Vida Plena.</t>
  </si>
  <si>
    <t>Por compra de 5,260 porta tarjetas azul con impresión de un logo a un color con serigrafía. Para kit de bienvenida de los Certificados de Plazo Fijo de Futuro Seguro.</t>
  </si>
  <si>
    <t>Compra de 4 vetiladores de pared de 3 velocidades, 3 aspas, color blanco, de 18 pulgadas. Para uso en la sala de reuniones de la Gerencia de Banca de Desarrollo.</t>
  </si>
  <si>
    <t>Compra de 1 escalera multiposición de aluminio de 16 peldaños, 13.1 pies y soporta hasta 150 kg. Para uso de los trabajos que se realicen en la 10a. Avenida 10-72 zona 1.</t>
  </si>
  <si>
    <t>Comercial de Esacaleras, S.A.</t>
  </si>
  <si>
    <t>Por asesoría en revición legal de documentos relacionados con contratos de arrendamiento y activos fijos. Por revisión de inscripciones registrales y escrituras publicas para atender consultas derivadas de autoridades.</t>
  </si>
  <si>
    <t>FERNANDO JOSE FIGUEROA OVALLE</t>
  </si>
  <si>
    <t>Por compra de 60 ribbon de 200 imágines, 5,000 tarjetas de PVC, 5 kit de limpeza (5 tarjetas). Para la impresión de carnés de Seguros.</t>
  </si>
  <si>
    <t>INTELIDENT, S.A.</t>
  </si>
  <si>
    <t>Por servicio de impresión e instalación de: 1 valla en lona de 4.85 mts2 por 4.65 mts2 con tubos para tensar, 1 valla en adhesivo de 7.98 mts2 por 2.45 mts2, 1 valla en adhesivo de 5.18 mts por 2.45 mts, instalación de adhesivo mesh en puerta de 1.43 mts por 2.17 mts. Para promoción y publicidad de crédito de vehículos en concesionaria Portal Automotriz.</t>
  </si>
  <si>
    <t>CORPORACION CAMAYO, S.A.</t>
  </si>
  <si>
    <t>Suministro de deslizador para mesa caliente de 6 bandejas, dimensiones 87" x 9" x 1 1/2" y mano de obra para instalación para deslizadores de mesa. Por remodelación del área del comedio del Edificio Central.</t>
  </si>
  <si>
    <t>Ricza, S.A.</t>
  </si>
  <si>
    <t>Por compra de 100 blocks de hojas de chequeo medico full color de 50 unidades cada block. Para existencia y despacho de la unidad de Proveeduria, Departamento de Seguros y Previsión, Seguros Vida y Gastos Medicos.</t>
  </si>
  <si>
    <t>Por compra de 2 LED Outdoor light de 18x4" RGBW-IP66 100-305V DMX/RDM 25. Para iluminación de la fachada del Edificio Central.</t>
  </si>
  <si>
    <t>WALTER ABRAHAM GARCIA MORAN / STAGE LIGHTS AND FX</t>
  </si>
  <si>
    <t xml:space="preserve">Suministro, instalación, y cableado para 34 unidades de fuerza regulada, incluye unidades de tomacorrientes normales, especificaciones según plano. Incluye mano de obra. Por remodelación del segundo nivel del Edificio Central, departamento de Desarrollo Organizacional. </t>
  </si>
  <si>
    <t>Por publicación de media pagina en Revista Conmemorativa, el 8 de noviembre del 2023. Por felicitación al Instituto Técnico de Capacitación y Productividad por inauguración de sede en el departamento de Totonicapan.</t>
  </si>
  <si>
    <t>KADI</t>
  </si>
  <si>
    <t>Por compra de 1,000 pos-it de 400 hojas de colores paste de 2" x 2". Para existencia y despacho para la unidad de Proveeduria y las diferentes dependencias de la Institución.</t>
  </si>
  <si>
    <t>38231425</t>
  </si>
  <si>
    <t>Por compra de un archivo de metal horizontal de 4 gabetas color negro, con sus respectivas bases. Para uso de la Contabilidad General.</t>
  </si>
  <si>
    <t xml:space="preserve">Por compra de un frigobar de 5 pies cubicos, para uso del personal del area. </t>
  </si>
  <si>
    <t>Por compra de 500 magnéticosde 9.62 cm por 6.64 cm a full color, 200 impresiones de Booklet "Seguros CHN Congreso" tamaño carta a full color con tiro y retiro en couché 80, 30 impresiones de "QR Congreso CHN" tamaño carta a full color con tiro de couché 80. Para promoción y publicidad en jornadas de divulgación a Diputados del Congreso, para dar a conocer el producto "Seguros CHN".</t>
  </si>
  <si>
    <t xml:space="preserve">Por instalación de 21.40mts2 de tabique de plywood imitación machimbre por ampliación de oficina de mantenimiento. Por el crecimiento del personal de mantenimiento necesitamos mas estaciones de trabajo. </t>
  </si>
  <si>
    <t xml:space="preserve">CARPTINTERIA LUIS X V </t>
  </si>
  <si>
    <t xml:space="preserve">Por compra de 18 lamparas LED High-bay 150W 100-277V. Para iluminación de sótano, con flujo luminoso de 18750lm, del Edificio Central. </t>
  </si>
  <si>
    <t xml:space="preserve">Por suministro e instalación de un sistema intercomunicador para ventanilla de servicio, tipo cuello de ganzo con bocina exterior incluida. Lo anterior se utilizará para el autobanco de oficinas centrales. </t>
  </si>
  <si>
    <t xml:space="preserve">Por 9.184m2 de suministro e instalación de tabique en aluminio 3831 y puerta en aluminio anodizado natural más vidrio claro de 6mm más bisagra y chapa y suministro e instalación de pelicula sandblast con diseño, en puerta y tabique. </t>
  </si>
  <si>
    <t>Compra de 25 sellos para Analista de Créditos y 3 sellos para Jefe de Análisis. Para uso del personal del Departamento de Análisis.</t>
  </si>
  <si>
    <t>Compra de 6 ventiladores tipo torre de color negro, 3 velocidades, 2 aspas. Para uso del personal.</t>
  </si>
  <si>
    <t>Mantenimiento correctivo a equipo de bombeo de 7.5HP, que incluye reemplazo de cojines, sello mecánico, kit de empaquetes, lavado, secado y rebarnizado de bobinas. Reemplazo de cableado y válvulas, que incluye: 15 metros de cable, 01 compuesta de 3", 01 compuyera de 2", 01 válvula de cheque de 2", accesprops de instalación, arranque y pruebas. Ya que la bomba se averió.</t>
  </si>
  <si>
    <t>Hidrotecnica y Servicios</t>
  </si>
  <si>
    <t>Por compra de 500 pines de 3 cms, en material de metal laton con resina, forma redonda con pestaña. Para publicidad de Banco CHN para el eventor de la Asociación de Auxilio Póstum del Magisterio Nacional de Guatemala que se realizará el 31 de octubre del 2023.</t>
  </si>
  <si>
    <t>COTUC RUBIO JUAREZ, LTDA. / ARTE METAL INDUSTRIAL</t>
  </si>
  <si>
    <t xml:space="preserve">Por compra de 30 cubetas de 5 galones de pintura tipo látex base de resina acrílica, para su aplicación en interior y exterior de agencias y edificio del Crédito Hipotecario Nacional de Guatemala. </t>
  </si>
  <si>
    <t>GSQ GUATEMALA, S.A.</t>
  </si>
  <si>
    <t xml:space="preserve">Por adquisición del servicio de 50 takedown. Derivado del aumento de ataques de ingeniería Social en la Republica de Guatemala dirigido al sector financiero, es necesario contratar el servicio de takedown, con el objetivo de dar de baja las paginas que se determinan como suplantación de identidad. </t>
  </si>
  <si>
    <t>CYBER SEGURIDAD, S.A.</t>
  </si>
  <si>
    <t xml:space="preserve">Por suministro de pipa de agua potable durante los meses de octubre, noviembre y diciembre entregados en al 5ta. Avenida 12-60 zona 1. Para que el edificio cuente con agua potable. </t>
  </si>
  <si>
    <t>EMPRESA MUÑOGALINDO, S.A.</t>
  </si>
  <si>
    <t xml:space="preserve">Por adquisición de 1 licencia adobe premium creative clound con 100GB de almacenamiento en la nube gratis con suscripción por 1 año, 1 licencia Freepick Premium con suscripción por 1 año, 1 licencia de Envato Elements con descargas ilimitadas y con suscripción por 1 año. Para adquirir licenciamiento de herramientas para la creación de contenido multimedia, requeridos por la Gerencia de Canales Electrónicas y Recursos Humanos. </t>
  </si>
  <si>
    <t>ITEMS, S.A.</t>
  </si>
  <si>
    <t xml:space="preserve">Por compra de 200 paquetes de folder manila tamaño oficio membretados, en paquetes de 100 unidades. Para existencia y despacho de esta unidad y reparto a Dependencias de la Institución. </t>
  </si>
  <si>
    <t>Por compra de 20,000 sobres extra Kraft con descripción tinta negra, en paquetes de 100 unidades. Para existencia y despacho de esta unidad y reparto a Dependencias de la Institución</t>
  </si>
  <si>
    <t>Por compra de 200 cremas para limpiar lavamanos de 946 ml. Para existencia y despacho de esta unidad y reparto a Dependencias de la Institución.</t>
  </si>
  <si>
    <t xml:space="preserve">DISTRIBUIDORA GLOBAL </t>
  </si>
  <si>
    <t xml:space="preserve">Por compra de 1,000 bolas de jabon de 300 gramos por bola. Para existencia, despacho de esta unidad, reparto a oficinas centrales, y departamentos adscritos de la Institución. </t>
  </si>
  <si>
    <t>ADMINISTRACIÓN DE SERVICIOS DE OUTSOURCING, S.A.</t>
  </si>
  <si>
    <t xml:space="preserve">Por compra de 500 bolsas de jabón en polvo. Para existencia, despacho de esta unidad, reparto a oficinas centrales, y departamentos adscritos de la Institución.  de 1,000 gramos por bolsa de marca reconocida. </t>
  </si>
  <si>
    <t xml:space="preserve">Por compra de 200 galones de jabón gel antibacterial, olor a fresa con tapa intrna antiderrame. Para existencia, despacho de esta unidad, reparto a oficinas centrales, y departamentos adscritos de la Institución.  de 1,000 gramos por bolsa de marca reconocida. </t>
  </si>
  <si>
    <t>PROCESO ESPECIAL, S.A.</t>
  </si>
  <si>
    <t xml:space="preserve">Por compra de 200 rollos de cañamo de 1 libra por rollo. Para existencia, despacho de esta unidad, reparto a oficinas centrales, y departamentos adscritos de la Institución.  de 1,000 gramos por bolsa de marca reconocida. </t>
  </si>
  <si>
    <t>PRODUCTOS Y SERVICIOS TECNOLOGICOS, SOCIEDAD ANONIMA</t>
  </si>
  <si>
    <t xml:space="preserve">Por compra de 100 engrapadoras de metal ejecutivas color negro, tira completa #B440 capacidad 20 hojas, 600 barras de pegamento de 40 gramos, 192 boligrafos en tinta gel color azul 0.7mm, punta metalica en cajas de 12 unidades. Para existencia, despacho de esta unidad, reparto a oficinas centrales, y departamentos adscritos de la Institución.  de 1,000 gramos por bolsa de marca reconocida. </t>
  </si>
  <si>
    <t>PEPELERIA ARRIOLA, S.A.</t>
  </si>
  <si>
    <t xml:space="preserve">Por activación dos veces por seman, 2 banner dentro de las instalaciones, table tent en mesas de espera. Para promoción y publicidad de las promociones dentro de Delfines Sport Center, con las tarjetas de crédito de Banco CHN. </t>
  </si>
  <si>
    <t>DELFINES, S.A.</t>
  </si>
  <si>
    <t>Por compra de 660 gorras en gabardina color azul marino claro código 312, 65% poliéster y 35% algodón, con velcro y logotipo Banco CHN bordado en el frente. Para promoción y publicidad de Banco CHN.</t>
  </si>
  <si>
    <t xml:space="preserve">Por compra de 3 trituradoras de papel. Para uso exclusivo de personal de la Gerencia de Tarjeta de Crédito ubicados en los diferentes centros de negocios, (Galerias del sur, Quinta Avenida y Décima Avenida). </t>
  </si>
  <si>
    <t>CORPORACION INDUSTRIAL J K S, SOCIEDAD ANONIMA</t>
  </si>
  <si>
    <t xml:space="preserve">Por compra de 250,000 boletas unicas en tres partes numeradas del correlativo 16,075,001 en adelante, en fajos de 250 unidades y cajas de 5,000. Para existencia y despacho de esta unidad y reparto a Dependecias de la Institución. </t>
  </si>
  <si>
    <t>FORMULARIOS STANDARD SOCIEDAD ANONIMA</t>
  </si>
  <si>
    <t xml:space="preserve">Por conferencia "Prevención de lavado de dinero y Financiamiento del Terrorismo." dirigido a miembros de la Junta Directiva. </t>
  </si>
  <si>
    <t xml:space="preserve">ASOCIACION BANCARIA DE GUATEMALA ASOCIACIÓN CIVIL </t>
  </si>
  <si>
    <t>Por compra de 10 Webcam para uso en las siguientes sucursales de Monte de Piedad: Barberena, Nueva Santa Rosa, Salama, Jalapa, Oficinas Centrales, Metronorte, Geminis, Patulul, Tiquisate, Escuintla, con caracteristicas: USB 2.0, color negro, microfono, HD 750 pixeles, Para uso de valuadores, para tomar fotografias de las prendas que dejan en garantia y para capacitaciones via Teams.</t>
  </si>
  <si>
    <t>TECNOLOGIA, EQUIPOS Y SUMINISTROS, S.A.</t>
  </si>
  <si>
    <t xml:space="preserve">Por conferencia "Gobierno Corporativo" Dirigido a miembros de la Junta directiva. </t>
  </si>
  <si>
    <t xml:space="preserve">Por conferencia "Gestión Integral de Riesgos". Dirigido a miembros de la Junta Directiva. </t>
  </si>
  <si>
    <t xml:space="preserve">Por conferencia "Ley Fatca". Dirigido a miembros de la Junta directiva. </t>
  </si>
  <si>
    <t xml:space="preserve">Por conferencia "Banca, Seguros y Fianzas". Dirigido a miembros de la Junta Directiva. </t>
  </si>
  <si>
    <t xml:space="preserve">Por conferencia "Planeación Estratégica en Entidades Financieras" Dirigido a miembros de la Junta Directiva.  </t>
  </si>
  <si>
    <t>Por fabricación e instalación de 18.69 mts2 de fachada tramo F. Muro fijo y puerta abatible sin cana, en PVC imitación madera color roble, con alma de acero más vidrio de 6 mm. Por remodelación  en 2do. Nivel en la Gerencia Analisis de Crédito, en el Edificio Central.</t>
  </si>
  <si>
    <t>Por suministro e instalación de sistema de presión constante que incluye: 1 equipo de bombeo, 1 tanque hidroneumático de 21 galones, 2 uniones de reparación de 4", accesorios y mano de obra técnica. Para aumentar la presión de agua en el ducto oriente del Edificio Central.</t>
  </si>
  <si>
    <t>VICTOR HUGO DE PAZ DIAZ / HIDROTECNICA Y SERVICIOS</t>
  </si>
  <si>
    <t>Por compra de tarjetas de regalo de las siguiente denominación: 20 tarjetas de Q.500.00, 30 tarjetas de Q.300.00 y 30 tarjetas de Q.200.00, las cuales se utilizarán para reconocer el plan de aceleración en la colocación de tarjetas de crédito en agencias. La entrega de las tarjetas se realizará a través de un sorteo según colocación de tarjetas de crédito.</t>
  </si>
  <si>
    <t>OPERADORAS DE TIENDA, S.A.</t>
  </si>
  <si>
    <t xml:space="preserve">Por compra de cintas LTO-7  15TB RW data cartridge para backups historicos.  </t>
  </si>
  <si>
    <t>COMPONENTES EL ORBE, S.A.</t>
  </si>
  <si>
    <t xml:space="preserve">Por compra y cambio de empaque de tapadera de valvulas, compra y cambio de manguera de depurador de aire y reparación de alternador. Reparaciones necesarioas por fallas presentadas en el vehículo Hyundai Tucson P158DTN a servicio de Seguridad Ejecutiva de Gerencia General. </t>
  </si>
  <si>
    <t xml:space="preserve">Por cambio de pastillas delanteras con torno de discos, desmontaje y montaje de fricciones traseras para calzado y torno de tambores. Servicio completo de frenos por desgaste al vehículo P-261GRZ servicio de Depto. de Cartera. </t>
  </si>
  <si>
    <t xml:space="preserve">Por desmontaje y monte de caja de velocidades para reparación, compra de volante, compra y cambio de kit de cluctch, 4 litros de aceite 80w90 para caja de velocidades, loctite rojo, grasa grafitada y 0.5 aflojol. Por reparación de caja de velocidades por mal estado, al vehículo P283BQB al servicio de vehículos. </t>
  </si>
  <si>
    <t>Por compra de UPS en linea 3 KVA de potencia. Para remodelación de Agencia Nueva Santa Rosa.</t>
  </si>
  <si>
    <t>Por fabricación de 3 mesas tipo A de 1.20 mts de ancho por 2.20 mts de largo por 0.75 mts de altura, para sala de reuniones, de estructura metálica de tubo de 1", chapa 16, con fondo y pintura en poliurtano blanco, antideslizantes negros, topo de melamina Nogal Paris en grosor 5/8". Por remodelación y previsión de mobiliario necesario para el 3er. Nivel de Edificio de Seguros.</t>
  </si>
  <si>
    <t>JUAN PABLO ASTURIAS URIBE / LA CARPINTERIA</t>
  </si>
  <si>
    <t>Por servicio de desmontaje de balcón y puerta de vidrio, cerramiento de vano de puerta con muro de mampostería de block de 0.10 mts por 0.20 mts por 0.40 mts, con acabado cernido remolineado fino con medidas 1.205 mts por 2.28 mts, suministro e instalación de: tabique de tabla yeso de 0.97 mts por 2.86 mts y dintel de 3.96 mts por 0.55 mts, incluye 5.96 ml de refuerzo de madera para ventaneria con acabo liso, ventaneria de aluminio anodizado natural y vidrio claro dúplex de 3 más 3 mm en medidas de 2.96 mts por 2.10 mts, 1 puerta de aluminio anodizado antural y vidrio claro dúplex de 3 más 3 mm en medidas 0.90 mts por 2.10 mts que incluya brazo hidráhulico y tope de puerta, 2.10 ml de zócalo de PVC con aplicación de pintura en color negro, servicio de traslado de balcón a bodega. Por instalación de ventaneria, puerta y tabique para área de centro de negocios de tarjeta de crédito en 2do. Nivel de Agencia Geminis.</t>
  </si>
  <si>
    <t>PAULA MARIA GARCIA MENCHU Y ANGEL ALBERTO DIAZ ANDRADE COPROPIEDAD / KREARK</t>
  </si>
  <si>
    <t>Por compra de tarjetas de regalo de las siguiente denominación: 10 tarjetas de Q.1,000.00, 30 tarjetas de Q.500.00, las cuales se utilizarán para reconocer el plan de aceleración en la colocación de créditos CasaPlan en agencias. La entrega de las tarjetas se realizará a través de un sorteo por oportunidades ganadas de acuerdo a la colocación del producto.</t>
  </si>
  <si>
    <t>CRONION, S.A.</t>
  </si>
  <si>
    <t>Por compra de 8 licencias anuales de Power BI Pro. Para disponer de una plataforma unificada y escalable de inteligencia empresarial (BI), para la coordinación Operativa de los fondos de Gobierno de la Sub Gerencia General</t>
  </si>
  <si>
    <t xml:space="preserve">Por compra de 15,100 formularios, impresos a un color solo tiro, tamaño carta en papel sensibilizado original y dos copias numeradas del 1 al 5,000 en block de 50 unidades (4 diseño). Para actualización de información de los jubilados y beneficiarios del Plan de Jubilaciones de El Crédito Hipotecario Nacional de Guatemala. </t>
  </si>
  <si>
    <t xml:space="preserve">Por "Programa de relaciones Humanas, liderazgo y comunicación eficaz". Dirigido a Brenda María Son Soto, Gerente de Recursos Humanos. </t>
  </si>
  <si>
    <t>PROGRAMAS DE DESARROLLO E INNOVACIÓN GUATEMALA, S.A.</t>
  </si>
  <si>
    <t xml:space="preserve">Por "Programa Auditor Interno en Sistemas de Gestión Anti-Soborno ISO 37001:2016". Dirigido a quince personas de Auditoría Interna y cinco de Unidad Administrativa de Cumplimiento de Normativa. </t>
  </si>
  <si>
    <t>GESTIÓN, INGENIERIA Y MEJORA, S.A.</t>
  </si>
  <si>
    <t>Por el "XV Congreso Regional Administración de Riesgos Financieros". Dirigido a tres personas de la Gerencia de Administratición de Riesgos.</t>
  </si>
  <si>
    <t xml:space="preserve">Por el programa taller "Liderazgo y Motivación para la fuerza de venta" Dirigido a Luis Fernando Peláez Guerra, Gerente de Canales de Comercialización. </t>
  </si>
  <si>
    <t>INSTITUTO CENTROAMERICANO DE ADMINISTRACIÓN DE EMPRESAS INCAE</t>
  </si>
  <si>
    <t xml:space="preserve">Por taller "Team Building". Dirigido a 58 personas de la Gerencia de Canales de Comercialización. </t>
  </si>
  <si>
    <t>SAFE SIDE, S.A.</t>
  </si>
  <si>
    <t>Por servicio de alquiler de espacio al aire libre con capacidad para 58 personas que incluye: uso de instalaciones y almuerzo. Por capacitación enfocada en el compromiso, resolución de problemas, trabajo e integración grupal dirigida al personal de la Gerencia de Canales de Comercialización, que se llevará acabo el 4 de noviembre del 2023.</t>
  </si>
  <si>
    <t>SPORTS &amp; LEASE, S.A.</t>
  </si>
  <si>
    <t>Por compra de 1 concetrador de oxigendo de 5 litros. Para equipo medico para el uso del personal de la Institución en la clinica medica del Edificio Central.</t>
  </si>
  <si>
    <t>Por compra de 110 stickers de 50 x 35 cms en vinil adhesivo pegados en PVC de 3 mm, impresos a full color en alta resolución, 4 gráficas de piso de 87 x 120 cms (no incluye instalación), 10 stickers de pared de 50 x 35 cms impresos a full color en alta resolución. Para promoción y publicidad de Banco CHN de puntos CHN "AKI SÍ" para pago de préstamos y tarjeta de crédito.</t>
  </si>
  <si>
    <t xml:space="preserve">Por compra de valvula flote. Para sisterna de agua ubicada en el sotano del Edificio Central del Banco CHN, derivado a que ha habido inundaciones dentro del cuarto donde se ubica dicha sisterna por mala señal de nivel de agua. </t>
  </si>
  <si>
    <t>REGEPLAST, S.A.</t>
  </si>
  <si>
    <t>Por suministro e instalación de 1 pizarrón de vidrio con un grosor de 6 mm y con medidas de 2.40 mts de ancho y 1.20 mts de alto más Sandblast blanco más 8 espaciadores de acero inoxidable. Por remodelaciones en la Gerencia de Análisis de Crédito en el Edificio Central.</t>
  </si>
  <si>
    <t>Por compra de 1 planta eléctrica tipo portatil de 12,000 watts máximos y 9,000 watts uso continuo monofásica 120/240, con motor a gasolina con arranque eléctrico y arranque manual. Para remodelación de Agencia Nueva Santa Rosa.</t>
  </si>
  <si>
    <t>ANCELMO AMADEO MIXTUN HERNANDEZ / ELECTROMIX</t>
  </si>
  <si>
    <t>Por fabricación de 6 mesas de 1.60 mts x 0.60 mts x 0.75 mts, con estructura metálica de tubo de 1", chapa 16, con fondo y pintura de poliuretano blanco, antideslizantes negros, 2 pasa cables por mesa, top en melamina Nogal Paris en grosor de 5/8" textura matriz, tapacanto de 2 mm, 9 mamparas de 59 cm x 30 cm x 0.80 cm, con vidrio de seguridad y diseño en Sandblast. Para centros de negocios de tarjeta de crédito en el segundo nivel de Agencia Geminis.</t>
  </si>
  <si>
    <t xml:space="preserve">Por fabricación de 4 mesas cortas de 2.08 mts x 0.60 mts x 0.75 mts, con estructura metálica de tubo de 1", chapa 16, con fondo y pintura de poliuretano blanco, antideslizantes negros, 2 pasa cables por mesa, top en melamina Nogal Paris en grosor de 5/8" con textura matriz, tapacanto de 2 mm, 6 mamparas de 59 cm x 30 cm x 0.80 cm, con vidrio de seguridad y diseño en Sandblast, 2 mesas largas de 2.40 mts x 0.60 mts x 0.75 mts, con estructura metálica de tubo de 1", chapa 16, con fondo y pintura de poliuretano blanco, antideslizantes negros, 2 pasa cables por mesa, top en melamina Nogal Paris en grosor de 5/8" con textura matriz, tapacanto de 2 mm, 3 mamparas de 59 cm x 30 cm x 0.80 cm, con vidrio de seguridad y diseño en Sandblast. Para área de centro de negocios de tarjeta de crédito en el segundo nivel de Agencia Petapa. </t>
  </si>
  <si>
    <t xml:space="preserve">Por servicio de catering para 75 personas, el cual debe incluir: entrada, plato fuerte y postre. Para promoción de Banco CHN para el evento del Colegio de Abogados y Notarios de Guatemala que se realizará el 20 de septiembre de 2023. </t>
  </si>
  <si>
    <t>TIME SOLUTIONS, S.A.</t>
  </si>
  <si>
    <t>Por compra de laminas ecoroof de 3mm de color blanco, en las siguientes cantidades y medidas: 5 de 1.35 mts x 8.53 mts (28 pies), 4 de 1.35 mts x 6.71 mts (22 pies), 1 de 1.35 mts x 7.93 mts (26 pies), 9 de 1.35 mts x 5.49 mts (18 pies), 580 tornillos acerado de 1/4" x 2 1/2" punta broca con empaque, 580 tapones de sellado ecoroof color blanco. Por trabajos a realizar en pergola del Edificio de 5ta. Avenida.</t>
  </si>
  <si>
    <t>ANIBAL OSWALDO BONILLA FLORES / CREA2ENMADERA</t>
  </si>
  <si>
    <t>Por servicio de instalación de 130 mts2 de piso cerámico tipo duela, traslado de materiales del parqueo para la azotea del Edificio 5ta. Avenida, 2 fletes para traslado de piso y aditivo de bodega del proveedor al Edificio 5ta. Avenida. Por trabajo de pergola en Edificio 5ta. Avenida.</t>
  </si>
  <si>
    <t>Por suministro e instalación de 9 ml de rodapié de 20 cm de altura fabricado con tubo de acero inoxidable de 2" anclado al piso con herraje tipo "J" con tubo 1/2" con chapeta al piso, con 1 codo y 4 tapones, 5 ml de rodapié de 20 cm de altura fabricado con tubo de acero inoxidable de 2" anclado al piso con herraje tipo "J" con tubo 1/2" con chapeta al piso, con 1 codo y 4 tapones. Por trabajos para protección de murales en el 1er. Y 2do. Nivel del Edificio Central.</t>
  </si>
  <si>
    <t>Por servicio de limpieza de área más protección de mobiliario, suministro de materiales y mano de obra para 362.5 mts2 de resanes en losa nervada, mano de obra de aplicación de pintura. Por remodelación de 2do. Nivel del Edificio Central.</t>
  </si>
  <si>
    <t>EDWIN ALFREDO SANTIZO CARIAS / GES CONSTRUCTORA</t>
  </si>
  <si>
    <t>NOVIEMBRE 2023</t>
  </si>
  <si>
    <t>Por compra de 560 planchas de cielo falso de fibra mineral de 2 pies x 4 pies x 5/8 pulgadas, 60 tee esmaltada de 12 pies para cielo falso, 340 tee esmaltada de 4 pies para cielo falso, 24 angular esmaltado de 10 pies. Para remodelación de cielo falso en el 3er. Nivel del Edificio de Seguros.</t>
  </si>
  <si>
    <t>TABLAYESO, S.A.</t>
  </si>
  <si>
    <t>Por compra de 41 sellos según listado adjunto. Para uso de la Gerencia de Tecnologia, por autorización de la nueva Estructura Organizacional medianto el punto 3.2 del acta de la sesión número 69-2023 celebrada por la Junta Directiva del 18 de septiembre del 2023.</t>
  </si>
  <si>
    <t>ANA RUTH CRUZ RUCHE / IMPRENTA JOCABED</t>
  </si>
  <si>
    <t>Por compra de 4 ventiladors de torre. Para uso exclusivo del personal de la Gerencia de Asesoría Jurídica en las siguientes áreas: 2 para ventanilla en el 1er. Nivel, 1 para Información Pública en el 1er. Nivel y 1 para sala de reuniones de la Gerencia.</t>
  </si>
  <si>
    <t>MIGUEL PEREZ LOPEZ / FABRICA PEREZ</t>
  </si>
  <si>
    <t>Adquisición Hardware de 16 puntos de acceso para el sistema inalámbrico de red de datos de el Crédito Hipotecario Nacional de Guatemala. Para ampliar la señal de cobertura con el fin de distribuir la carga de comunicación inalámbrica entre canales, basado en el número de clientes y los servicios utilizados en la Institución. Según solicitud de compra o contratación No. 1209-2023, de la Gerencia de Tecnología.</t>
  </si>
  <si>
    <t>SISTEMS ENTERPRISE, SOCIEDAD ANÓNIMA</t>
  </si>
  <si>
    <t xml:space="preserve">Por 2 renovaciones de licenciamiento para 2 Firewall´s de nueva generación Palo Alto, modelo PA-220, por un año de los modulos siguientes: Wildfire subscription renewal for device y Threat prevention subscription for device y Partner enabled premium support. Lo anterior con el objetivo de mantener la seguridad y cumplimiento de los lineamientos de seguridad, para los participantes de las cámaras de compensación bancaria y automatizada, así también lineamientos con el sistema de Swift. </t>
  </si>
  <si>
    <t>DEVEL SECURITY, SOCIEDAD ANÓNIMA</t>
  </si>
  <si>
    <t>Por fabricación de 1 mesa de 1.20 mts x 2.20 mts x 0.75 mts, para sala de reuniones de estructura metalica y top en melamina Nogal Paris en grosor de 5/8", diseño según los planos. Por remodelación en el área del 2do. Nivel, en el Depto. De Desarrollo Organizacional.</t>
  </si>
  <si>
    <t>Por compra de 1 manta vinílica de 13 onzas de 4 mts x 12 mts, impresa a full color solo tiro con ajustes y ruedo para tensar. Para publicidad de campaña "Tasificate" en el edificio de Terradelfines.</t>
  </si>
  <si>
    <t xml:space="preserve">Por equipo electrónico complementario de seguridad. Lo anterior se utilizará para ampliar el sistema de alarma en el nuevo local de Agencia Nueva Santa Rosa. </t>
  </si>
  <si>
    <t>ADQUISICIÓN DE GARANTÍA DE SOFTWAE (SOFTWARE ASSURANCE) SUBCRIPCION DE SOFTWARE PARA IBM SERIE 21F70DT AS400 DE PRODUCCIÓN". Mantenerse al día con las últimas versiones del sistema operativo y actualizaciones. Acceso a nuevas versiones del Sistema Operativo IBM. Acceso a PTF del Sistema Operativo. Nuevas versiones y actualizaciones de programas producto que se tienen licenciados. Según solicitud de compra o contratación No. 989-2023, de la Gerencia de Tecnología.</t>
  </si>
  <si>
    <t>GBM DE GUATEMALA, SOCIEDAD ANÓNIMA</t>
  </si>
  <si>
    <t>Servicio de soporte y mantenimiento de iCluster para AS/400 de Producción ICL-ICLU-MS-010 Y AS/400 de replicación ICL-ICLU-MS-005 de el Crédito Hipotecario Nacional de Guatemala. Mantener la replicación en el Sitio Alterno la información del Core Bancario. Según solicitud de compra o contratación No. 992-2023, de la Gerencia de Tecnología.</t>
  </si>
  <si>
    <t xml:space="preserve">Por meta inflable postes y travesaño cilíndricos, elaborado en poliéster plasticado compresor de 1/2 hp-maleta  (subllimación full color) de 7x5mts y show ball inflable, elaborado de poliéster plasticado compresor de 1/2 hp maleta (sublimación full color) de 5mts. Para promocionar la marca de Crédito Hipotecario Nacional de Guatemala en eventos. </t>
  </si>
  <si>
    <t>PUMP UP LINE CENTROAMERICA, S.A.</t>
  </si>
  <si>
    <t xml:space="preserve">Por compra de 4 sillas ejecutivas, altura ajustable, material de base y apoya brazo, metal cromado y plástico, material de tapizado, cuero, con 5 rodos, color negro. Para atención de solicitudes de los Gerentes de la Institución. </t>
  </si>
  <si>
    <t xml:space="preserve">Por 10 estructuras metálicas tubo cuadrado de 3/4, con lamina con base anticorrosiva para mayor durabilidad del tubo. Incluye 1 vinil adhesivo MATE Premium resolucción full color medida 240x120cm de alto. Para talleres autorizados de la Gerencia de Seguros y Fianzas. </t>
  </si>
  <si>
    <t xml:space="preserve">Por suministro e instalación de 1 gabinete de piso de 1.40 mts x 0.63 mts x 0.90 mts, 1 gabinete aéreo de 1.40 mts x 0.50 mts x 0.70 mts, ambos fabricados en melanina color Nogal Paris  5/8", tapacanto de 2 mm, antideslizantes negros, rieles telescópicos, bisagras de canto oculto, jaladores metálicos de barra, fondo en melanina Nogal Paris de 5/8", top en post formado color negro con espacio para micro hondas que incluye corte para colocación de lavatrastos. Por remodelación en la cocina en el área de centro de negocios de tarjeta de crédito en el 2do. Nivel de Agencia Petapa.                                                                                                                                                                                                                                                                                                                                                                                                                                                                                                                                                                                                                                                                                                                                                                                                                                                                                                                                                                                                                                                                                                                                                                                                                                                                                                                                                                                                                                                                                                                                                                                                                                                                                                                                                                                                                                                                                                                                                                                                                                                                                                                                                                                                                                                                                                                                                                                                                                                                                                                                                                                                                                                                                                                                                                                                                                                                                                                                                                                                                                                                                                                                                                                                                                                                                                                                                                                                                                                                                                                                                                                                                                                                                                                                                                                                                                                                                                                                                                                                                                                                                                                                                                                                                                                                                                                                                                                                                                                                                                                                                                                                                                                                                                                                                                                                                                                                                                                                                                                                                                                                                                                                                                                                                                                                                                                                                                                                                                                                                                                                                                                                                                                                                                                                                                                                                                                                                                                                                                                                                                                                                                                                                                                                                                                                                                                                                                                                                                                                                                                                                                                                                                                                                                                                                                                                                                                                                                                                                                                                                                                                                                                                                                                                                                                                                                                                                                                                                                                                                                                                                                                                                                                                                                                                                                                                                                                                                                                                                                                                                                                                                                                                                                                                 </t>
  </si>
  <si>
    <t>Por compra de 34 cortinas enrollables vertical Screen color Beige, en medidas de 0.82 mts de ancho por 2.45 mts de alto. Por readecuación y remodelación por el crecimiento del personal en el área de 3er. Nivel en el Edificio de Seguros.</t>
  </si>
  <si>
    <t>Por suministro e instalación de equipo de aire acondicionado tipo mini split de 18,000 BTU, eficiencia 17 técnologia inverter corriente 208-230 voltios. Por remodelación en Gerencia de Canales de Comercialización.</t>
  </si>
  <si>
    <t>Por compra de cortinas enrollables vertical Screen color beige en las siguientes cantidades y medidas: 17 de 1.33 mts de ancho por 2.45 mts de alto, 1 de 1.72 mts de ancho por 2.45 mts de alto, 1 de 1.05 mts de ancho por 2.45 mts de alto. Por readecuación y remodelación por el crecimiento  del personal en el 3er. Nivel en el Edificio de Seguros.</t>
  </si>
  <si>
    <t>Por compra de 16 cubetas de 5 galones de pintura amarilla para señalización vial. Para aplicación en area de parqueos de Agencias y Edificios del Credito Hipotecario Nacional de Guatemala.</t>
  </si>
  <si>
    <t>Por compra de 1 estetoscopio Ad. Lirrman Clasico III de doble campana negro. Para uso con pacientes de la Institución en la clinica medica.</t>
  </si>
  <si>
    <t>COMPAÑÍA DE EQUIPO MEDICO-HOSPITALARIO, S.A.</t>
  </si>
  <si>
    <t xml:space="preserve">Por impresora multifuncional Epson L3250-velocidad de impresión: 10 IPMNEGRO, 5 IPM color, resolución: 5760x1440, tanque de tinta integrado. (ECOTANK). Para uso de esta Gerencia, área Notarial. </t>
  </si>
  <si>
    <t>Adquisición de 175 sillas semi-ejecutivas para el Crédito Hipotecario Nacional de Guatemala. Reemplazo de sillas en mal estado de todas las dependencias de la Institución. Según solicitud de compra o contratación No. 1206-2023, del Departamento de Mantenimiento de la Gerencia Administrativa.</t>
  </si>
  <si>
    <t>Por servicio de reparación de turbo con cambio de rueda compresora, reparación al inyector No. 1 con cambio de valvula de retorno y tobera, reparación de 3 inyectores con cambio de valvula de retorno, cambio de filtro de aire. Por reparaciones  por mantenimiento al vehículo Pick up Toyota con placas P-424DST.</t>
  </si>
  <si>
    <t>ROBERTO NOE PAZ GALLARDO / LABORATORIO DE INYECCION DIESEL RIVER</t>
  </si>
  <si>
    <t>Por servicio de 11 fletes en camión pequeño con personal incluido para trasladar madera en desuso y partes de un elevador antiguo. Por transporte de bodega de Villa Nueva hacía bodega el Caminero, para su resguardo.</t>
  </si>
  <si>
    <t>GLACIAR GRUPO CONSULTORES, SOCIEDAD ANÓNIMA</t>
  </si>
  <si>
    <t>Por servicio de 9 fletes en camión pequeño para traslado de estanterías normales y tipo racks. Por transporte de bodega de Villa Nueva hacía bodega el Caminero, para su resguardo.</t>
  </si>
  <si>
    <t>Por servicio de 11 fletes con personal incluido para traslado de equipo de computo obsoleto en general. Por transporte de bodega de Villa Nueva hacía bodega el Caminero, para su resguardo.</t>
  </si>
  <si>
    <t>Por alquiler de espacio al aire libre con capacidad para 58 personas que incluye: uso de instalaciones y almuerzo para colaboradores por asistencia a capacitación enfocada en el trabajo e integración grupal. Por capacitación enfocada en el compromiso, resolución de problemas para el personal de la Gerencia de Canales de Comercialización que se llevará acabo el día sábado 18 de noviembre del 2023.</t>
  </si>
  <si>
    <t>Por compra de tarjetas de regalo de la siguiente denominación: 15 de Q.1,000.00, 10 de Q.800.00, 3 de Q.600.00, 1 de Q.200.00, las cuales se utilizarán para reconocer en plan de aceleración en la colocación de créditos CasaPlan y colocación de tarjetas de crédito en agencias. Para reconocimiento al personal a través de un sorteo por colocación de productos.</t>
  </si>
  <si>
    <t xml:space="preserve">Por compra de 168 Anakim Bid caplets. Para abastecimiento de farmacia. </t>
  </si>
  <si>
    <t>FARMA MARKETING, S.A.</t>
  </si>
  <si>
    <t xml:space="preserve">Por compra de caja fuerte medidas aproximadamente 36cm alto, 49cm ancho, 45cm de fondo. Para uso exclusivo de la Gerencia de Tarjeta de Crédito, resguardo de tarjeta de crédito para entrega a clientes. </t>
  </si>
  <si>
    <t xml:space="preserve">Por impermeabilizante acril techo rojo 23.37kg 8 años cubetas 5 galones. Para su aplicación en area de techos de Agencias y Edificio del Crédito Hipotecario Nacional de Guatemala. </t>
  </si>
  <si>
    <t xml:space="preserve">Por compra de 150 Arginina forte ampolla bebible. Por Abastecimiento de farmacia. </t>
  </si>
  <si>
    <t>INDUSTRIA FARMACEUTICA, S.A.</t>
  </si>
  <si>
    <t xml:space="preserve">Por compra de 25 Ciriax otic gtas. 5ml. Para abastecimiento de farmacia de la Clínica Médica. </t>
  </si>
  <si>
    <t>Por compra de cortinas tipo roller de material Screen en color beige en las siguientes cantidades y medidas: 3 de 1.00 mts x 2.48 mts, 2 de 1.50 mts x 2.48 mts, 1 de 0.80 mts x 2.48 mts, 1 de 1.92 mts x 2.48 mts. Para el cambio de cortinas por deterioro en el Sindicato de Trabajadores.</t>
  </si>
  <si>
    <t>Cambio de aceite para 4 maquinas de tracción para ascensores ubicados en el Edificio Central. Por culminación de la vida util del aceite.</t>
  </si>
  <si>
    <t>Por compra de 24 mts2 de alfombra modular de 50 cm x 50 cm para trafico con diseños de lineas o vetas, instalación de 24 mts2 de alfombra dentro del perimetro en horario diurno, 1 unidad de perfil de aluminio transición curvo de 2.70 mts de largo, 1 adhesivo especial para alfombra, 1 servicio de flete. Por cambio de alfombra por deterioro en la Gerencia Financiera.</t>
  </si>
  <si>
    <t>GRUPO DEKOR, S.A.</t>
  </si>
  <si>
    <t>Por suministro e instalación de 2 luminarias tipo spot dirigibles temperatura 4,500k a nivel de cielo falso a una altura de piso terminado, suministro de materiales más fabricación de jardinera de block de 0.10 mts que incluye demolición de banqueta más fundición de bordillo más colocación de plantas durantas. Por remodelación de Agencia Nueva Santa Rosa.</t>
  </si>
  <si>
    <t>BRAYAN ORLANDO SANDOVAL ORELLANA / ARKYBOS</t>
  </si>
  <si>
    <t>Por compra de 1 unidad de transferencia manual de doble tiro de 100 amperios 3x100. Por remodelación en Agencia Nueva Santa Rosa.</t>
  </si>
  <si>
    <t>Por servicio de levantado 14.43 mts2 de muros de tablayeso a una cara sin refuerzo H=2.50 mts, suministro e instalación de paneles de yeso ultra light de 1/2" más estructura de canales de 2-112 calibre 26 de acero galvanizado más estructura de postes 2 1/2" calibre 26 de acero galvanizado @0.61 mts de separación máximo, se requiere acabo de muros, levantado de 11.48 mts2 de muros de tablayeso a dos caras sin refuerzo H=2.50 mts, suministro e instalación de paneles de yeso ultre light de 1/2" más estructura de canales de 2 1/2" calibre 26 de acero galvanizado más estructura de postes 2 1/2" calibre 26 de acero galvanizado @0.61 mts (máximo) se requiere acabado de muros (se colocará refuerzo en el lado donde ira la puerta) según planos, levantado de 5.40 mts2 de muros de tablayeso a dos caras sin refuerzo H=1.50 mts, suministro e instalación de paneles de yeso ultra light de 112 más estructura de canales de 2 1/2" calibre 26 de acero galvanizado más estructura de postes 2 1/2" calibre 26 de acero galvanizado  @0.61 mts de separación (máximo) se requiere acabado de muros, Levantado de muros de tablayeso a dos caras más refuerzo de madera H=2.50 mts, suministro e instalación de paneles de yeso ultra light de 1/2" más estructura de canales de 2 1/2" calibre 26 de acero galvanizado más estructura de postes 2 1/2" calibre 26 de acero galvanizado @61 mts de separación (máximo) más refuero de madera 1" por 1 ft de largo a solicitar colocada horizontalmente para el anclaje de muebles aéreos  y de televisor, se requiere acabado de muros y en los vanos de puertas y ventanas se instalará madera de 2" x 1" en todo el perímetro del vano a necesitar, levantado de 2.90 mts2 de muros de tablayeso a una cara más refuerzo de madera H=2.50 mts, suministro e instalación de paneles de yeso ultre light de 1/2" más estructura de canales de 2 1/2" calibre 26 de acero galvanizado más estructura de postes 2 1/2" calibre 26 de acero galvanizados @0.61 mts de separación (máximo) más refuerzo de mader de 1" de espesor por 1 ft de largo a solicitar colocada horizontalmente para el anclaje de muebles aéreos y de televisor, se requiere acabado de muros y en los vanos de puertas y ventanas se instala´ra madera de 2" por 1" en todo el perimetro del vano a necesitar. Por remodelación para la distribución en el 3er. Nivel del Edificio de Seguros.</t>
  </si>
  <si>
    <t>LUIS URBANO SANTIZO FLORES / MULTISERVICIOS SAGA</t>
  </si>
  <si>
    <t xml:space="preserve">Por compra de 270 Azitronet tableta 500mg. Por abastecimiento de farmacia. </t>
  </si>
  <si>
    <t>FARNET, S.A.</t>
  </si>
  <si>
    <t xml:space="preserve">Por compra de 150 Tusilexil jarabe x 120ml. Para abastecimiento de farmacia. </t>
  </si>
  <si>
    <t xml:space="preserve">Por compra de 5 cajas de Cetamin CC tableta x 100. Para abastecimiento de farmacia. </t>
  </si>
  <si>
    <t>DROGUERIA AMERICANA, S.A.</t>
  </si>
  <si>
    <t xml:space="preserve">Por compra de 50 Anginovag solución en aerosol. Para abastecimiento de farmacia. </t>
  </si>
  <si>
    <t xml:space="preserve">Por compra de 504 Nidaxil tableta (Nitazoxanida). Para abastecimiento. </t>
  </si>
  <si>
    <t xml:space="preserve">Por compra de 300 Loradex tableta. Por Abastecimiento de farmacia. </t>
  </si>
  <si>
    <t xml:space="preserve">Por compra de 300 Eroziom G (Esomeprazol) 40mg capsula. Por Abastecimiento de farmacia. </t>
  </si>
  <si>
    <t xml:space="preserve">Por compra de 200 Biclavuxil caplets. Para abastecimiento. </t>
  </si>
  <si>
    <t xml:space="preserve">Por compra de 500 IRS tableta. Para abastecimiento de farmacia. </t>
  </si>
  <si>
    <t xml:space="preserve">Por compra de 75 Alin oftálmico gotas 5ml. Para abastecimiento de farmacia. </t>
  </si>
  <si>
    <t>CORPORACIÓN AMICELCO, S.A.</t>
  </si>
  <si>
    <t xml:space="preserve">Por compra de 7 cajas de Topron disp 48 cápsulas. Para Abastecimiento de farmacia. </t>
  </si>
  <si>
    <t>Por compra de 100 Brunevit-25,000 ampolla. Para abastecimiento de farmacia.</t>
  </si>
  <si>
    <t xml:space="preserve">Por compra de 100 Alin iny. 8mg/2ml ampolla. Por abastecimiento de farmacia. </t>
  </si>
  <si>
    <t>Por suministro más aplicación de 285 mts2 de pintura para muros externos en área de parqueo con acabado mate más aplicación de sellador primer, limpieza de área en jardinera exterior actual más relleno con tierra negra más siembre de 300 unidades de plantas durantas en 30 metros lineales. Por remodelación de Agencia Nueva Santa Rosa.</t>
  </si>
  <si>
    <t>Por compra de 1 interruptor Siemens QR23B-125 3P, 125A, 10KA, 1 juego de conectores Siemens TA1Q300 para QJ. Por cambio de flipon general que se dañó en la Agencia de Petén.</t>
  </si>
  <si>
    <t>LUIS FERNANDO SCHNECKENBURGER MONTERROSO / ERA</t>
  </si>
  <si>
    <t>Por compra y cambio de juego de pastillas delanteras de freno, 2 puntas de flecha delanteras (izquierda y derecha), 1 juego de seguro para punta de flecha delantera izquierda, 4 abrazaderas, 2 bombillas H4, reparación de corto circuito en fusilera. Por servicio de Vehículo Toyota Yaris con placas P-620FPG.</t>
  </si>
  <si>
    <t xml:space="preserve">Por compra de 600 Zentel 400mg tableta recubierta. Para abastecimiento de farmacia. </t>
  </si>
  <si>
    <t>Por servicio de mano de obra para la instalación de 66 lamparas de 2 ft x 4 ft a tableto con tuberia EMT según plano (los materiales serán proporcionados por el Banco CHN) incluye pintura en tuberias verticales. Mano de obra para instalación de 3 lamparas tipo ojo de buey a tablero con tuberia EMT segun plano (materiales propocionador por el Banco CHN) incluye pintura en tuberias verticales. Por ampliación y mejora de las areas de oficina del 3er. Nivel en Plaza Corporativa zona 9.</t>
  </si>
  <si>
    <t>Por compra de 50 phyluxone vial. Por abastecimiento de farmacia de Clínica Medica.</t>
  </si>
  <si>
    <t>Por compra de 1,020 Neumonil G. Por abastecimiento de farmacia de Clínica Medica.</t>
  </si>
  <si>
    <t>Por compra de 600 Tazarol Rapid 25mg. Para abastecimiento de farmacia.</t>
  </si>
  <si>
    <t xml:space="preserve">Por compra de 200 Vantal solución Spray x 30ml. Para abastecimiento de farmacia. </t>
  </si>
  <si>
    <t xml:space="preserve">Por compra de 150 Florenterol sobres. Para abastecimiento de farmacia. </t>
  </si>
  <si>
    <t xml:space="preserve">Por compra de 300 Alercet cápsula blanda. Para abastecimiento de farmacia. </t>
  </si>
  <si>
    <t xml:space="preserve">Por compra de 300 Alercet D cápsula. Para abastecimiento de farmacia. </t>
  </si>
  <si>
    <t xml:space="preserve">Por compra de 300 Dolo-Neurobion DC jeringa x 1. Para abastecimiento de farmacia. </t>
  </si>
  <si>
    <t xml:space="preserve">Por compra de 800 Cilfrin D tabletas. Para abastecimiento de farmacia. </t>
  </si>
  <si>
    <t>Por trabajos de telecomunicaciones en los niveles 1, 2 y 5 del Edificio Central los cuales son: 22 movimientos de puntos provisionales en el área de oficinas del Depto. De Juridico, instalación de 9 puntos de red para oficinas de Gerencia y Consumo, movimiento de 5 puntos de red al área de Bodega Internacional, instalación de 5 puntos de red en área de Bodega Internal, movimiento de 2 puntos de red en área de teléfono y cajero automatico 5B e instalación de 2 Parch Panel modular vacio de 24 puertos. Por reubicación de puntos de red en Banco CHN Central.</t>
  </si>
  <si>
    <t>Por desmontaje e instalación de cableado de red estructurado en los niveles 1, 3, 5 y 9, en el edificio de seguros de la zona 9. Por cableado sin utilidad.</t>
  </si>
  <si>
    <t>Aletas Azules Atartica, S.A.</t>
  </si>
  <si>
    <t>Cableado estructurado para ochenta y dos (82) puntos de red que incluye: cable utp cat. 6; dados cat. 6 para punto final; placas simples cat. 6 para dados; patch cords cat. 6 Skinny de 3 y 7 pies, 4 patch panel modular blindado de 24 espacios con 82 dados cat. 6; 4 organizadores horizontales, cajas plásticas para canaletas, cada punto de red queda protegido con canaleta plástica y tubería según necesite, queda etiquetado y certificado, 15 años de garantía. Para instalar en la Institución bancaria CHN para cubrir las solicitudes de instalación de puntos de red en todas las distintas áreas actualmente en remodelación. Según solicitud de compra o contratación No. 1278-2023, de la Gerencia de Tecnología.</t>
  </si>
  <si>
    <t>ELECTRÓNICA COMUNICACIONES Y SERVICIOS, SOCIEDAD ANÓNIMA</t>
  </si>
  <si>
    <t>Por suministro e instalación de 1 equipo de aire acondicionado de 12,000 Kbtu, voltaje 208/200 más suministro e instalación de alimentación eléctrica. Por redomelación de 7mo. Nivel del Edificio 5ta. Avenida.</t>
  </si>
  <si>
    <t>JOSE ALBERTO MORAN / REFRI SERVICIOS</t>
  </si>
  <si>
    <t>Por compra de 20 lámparas contra polvo y humedad para 2 tubos LED de 48", 40 tubos LED de 48" de 18W. Para iluminación del sótano del Edificio Cental.</t>
  </si>
  <si>
    <t xml:space="preserve">Por reubicación de equipo de aire acondicionado tipo mini split de 36,000 BTU del 3er. Nivel al 1er. Nivel del Edificio Seguros y Fianzas. Derivado a remodelaciones en Edificio de Seguros y Fianzas. </t>
  </si>
  <si>
    <t>Por servicio de rotulación de 21.95 mts2 de ventaneria existente por medio de vinir Sand Blast, para instalar en el 6to. Nivel, según diseño presentado. Por remodelación en el Depto. De Contabilidad del Edificio Central.</t>
  </si>
  <si>
    <t>Por servicio de rotulación de 27.10 mts2 de ventaneria existente por medio de vinir Sand Blast, para instalar en el 2do. Nivel, según diseño presentado. Por remodelación en la Gerencia de Analisis de Credito del Edificio Centrla.</t>
  </si>
  <si>
    <t xml:space="preserve">Por compra de 13 arreglos de centro de mesa de flores (lirios azules con rosas blancas) de 50x20cm. Para lanzamiento del producto de Tarjeta de Crédito "+ puntos" el día 21/09/2023 en cámara de Industria de Guatemala. </t>
  </si>
  <si>
    <t>DECORACIONES Y SERVICIOS</t>
  </si>
  <si>
    <t>Por suministro e instalación de rotulo del logo CHN en la fachada principal lateral izquierda al parqueo, fabricado de paneles de ACM blanco brillante con acabado PVDF para exterior más letras Crédito Hipotecario Nacional de Guatemala, fabricadas de acrilico lechoso de 5 mm más base de ACM azul con estructura metálica de tubo chapa 18.1" x 1", medidas de 4.00 mts de longitud x 1.00 mts de alto, más iluminación activada por fotoceldas 120 v. Para remodelación de Agencia Nueva Santa Rosa.</t>
  </si>
  <si>
    <t xml:space="preserve">Por 1 kit de disección de 13 piesas, 10 vendas de gasa de 2", 10 vendas de gasa de 4", 100 tiras reactivas para glucometro, 400 jeringas de 5ml con aguja 22G x 1x1/4", 800 jeringas de 3ml con aguja 23G x 1 1/4", 2,000 baja lenguas de madera no esteriles, 3 hilo de sutura seda 2/0, 3 hilo de sutura seda 3/0, 3 hilo de sutura seda 4/0, 3 angiocat No. 22, 3 Angiocat No. 20, y 500 gasas esteriles de 10x10cms. Abastecimiento de farmacia. </t>
  </si>
  <si>
    <t xml:space="preserve">Por suministro e instalación de 213.20 mts2 de piso ceramico color gris, 213.20 mts2 de sisa para piso tipo ceramico, sin arena color gris con estuque, 87.60 mts2 de desinstalación de piso existente más limpieza de ripio. Por ampliación y mejora de las áreas de oficinas del 3er. Nivel de la Plaza Corporativa zona 9, mediante las cuales se prestan servicios Bancarios y Financieros, se solicita esta compra, para sustituir existentes, conforme lo establecido en el Articulo 54 de la Ley de Contrataciones del Estado. </t>
  </si>
  <si>
    <t>ROSA CRISTINA GONZALEZ VELASQUEZ / COMAJU/SERVICIOS DE CONSTRUCCION &amp; OUTSOURCING</t>
  </si>
  <si>
    <t xml:space="preserve">Por adqusción, licenciamiento y servicios de implementación de la solución Cerberus, para aseguramiento de transferencia de archivos de El Crédito Hipotecario Nacional de Guatemala. Garantizar la protección de la transferencia de archivos con ICG. </t>
  </si>
  <si>
    <t>CERBERUS BY REDWOOD</t>
  </si>
  <si>
    <t xml:space="preserve">Recargar de cilindro con 26lbs de agente NOVEC 1230, para el sistema de supresion de incendios del citio alterno zona 9. derivado a la descarga del mismo, por la activación de los sensores. </t>
  </si>
  <si>
    <t xml:space="preserve">Por compra de 550 gorras en gabardina de color azul marina claro (código 312), 65% poliester y 35% algodón, con velcro y logotipo de Seguros Banco CHN bordado en el frente. Para promoción y publicidad de Banco CHN y de la Gerencia de Seguros y Fianzas. </t>
  </si>
  <si>
    <t>COMERCIAL OR Y CIA. LTDA.</t>
  </si>
  <si>
    <t>3057917</t>
  </si>
  <si>
    <t>2,000 agendas impresas 2024 con espiral metálico color negro para el Crédito Hipotecario Nacional de Guatemala. Para promocionar la marca de Crédito Hipotecario Nacional de Guatemala. Según solicitud de compra o contratación No. 1265-2023, del Departamento de Mercadeo de la Gerencia de Negocios.</t>
  </si>
  <si>
    <t>IMPRESOS DE INTEGRACIÓN, SOCIEDAD ANÓNIMA</t>
  </si>
  <si>
    <t>Compra de 600 barras de pegamento de 40 gramos y 192 boligrafos en tinta gel color azul 0.7 mm. punta metálica en cajas de 12 unidades. Para existencia y despacho de la Unidad de Proveeduría y reparto a Oficinas Centrales y Departamentos Adscritos de la Institución.</t>
  </si>
  <si>
    <t>Desmontaje de 4 lavamanos y sanitarios existentes, desmontaje de 20 mts2 de azulejo en área de baños y extracción de ripio, remoción de 33 mts2 de cernido en mal estado y aplicación de alisado blanco enárea de baños, suministro e instalación de 5 mts2 de azulejo blanco de 20 x 20, forrado de pila con azulejo blanco de 20 x 20, suministro e instalación de 2 inodoros de una pieza incluye contrallave, vuello de cera y manguera de abasto, 2 lavamanos de pedestal más grifo sencillo, contra llave, manguera de abasto y sifón, 1 lavatrastos de una ala mas mescladora contra llave y manguera de abasto, instalación de tubería de drenaje de 2" conectada a tubería existente incluye perforación de losa, instalación de tubería de agua potable conectada a circuito esistente incluye perforación de losa. Remodelación de baños de 2do. Nivel de Agencia Geminis en centro de negocios de tarjeta de crédito.</t>
  </si>
  <si>
    <t>Por compra de 166.60 mts2 de piso cerámico color plata de 43 x 43 cm, 65 adhesivo porcelanato gris de 20 kg, 11 sisa gris de 10 kg, 3 crucetas alta resistencia de 3 mm bolsas de 200 unidades. Para instalación en el segundo nivel del edificio de 5ta. Avenida.</t>
  </si>
  <si>
    <t>SAMBORO, S.A.</t>
  </si>
  <si>
    <t>Por compra de 30 mts2 de alfombra modular en formato de 50 cm x 50 cm para trafico con diseño de lineas o vetas, instalación de 30 mts2 de alfombra dentro del perimetro en horario diurno, perfil de aluminio transición curvo de 2.70 mts de largo, 1 adhesivo especial para alfombra, servicio de flete. Por cambio de alfombra por deterioro en Gerencia Financiera.</t>
  </si>
  <si>
    <t>Por suministro más instalación de: 1 tarjeta de control principal TGM, 1 motor de ventilador de 42 W. Por reparación de casset de aire acondicionado en Agencia Gran Carchá.</t>
  </si>
  <si>
    <t>WALTTER LEONEL GUILLERMO LIMA / INGENIERIA Y SERVICIOS GL</t>
  </si>
  <si>
    <t xml:space="preserve">Por compra de materiales para instalación de iluminación, se adjunta listado de los materiales. Por ampliación y mejora de las áreas de oficinas en el Edificio Corporativo Reforma zona 9, mediante las cuales se prestan servicios Bancarios y Financieros, se solicita esta compra para instalaciones electricas de iluminación, conforme lo establecido en el Articulo 54 de la Ley de Contrataciones del Estado. </t>
  </si>
  <si>
    <t>Por servicio de desmontaje y montaje de discos delanteros para torno y limpieza y ajuste de pastillas, compra y cambio de pastillas traseras, desmontaje y montaje de fricciones traseras de freno de mano para torno de tambores y calzado de fricciones, compra y cambio de disco trasero del lado derecho, servicio de torno de disco de freno trasero lado izquierdo. Por raparación necesario para camioneta Toyota Prado con placas P-419CWS.</t>
  </si>
  <si>
    <t xml:space="preserve">Por compra de 1,207 llaveros de PVC color azul con tiro logo institucional y retiro logo de seguros con impresión en serigrafia color blanco. Para promoción y publicidad del Banco CHN y la Gerencia de Seguros y Fianzas. </t>
  </si>
  <si>
    <t xml:space="preserve">Por compra 100 frazadas en medidas 150 x 180 cms confeccionadas en tela polar, bordado de 1 logo de 10 cms de largo. Para promoción y publicidad del Banco CHN y de la Gerencia de Seguros y Fianzas. </t>
  </si>
  <si>
    <t>SUMINISTROS EMPRESARIALES DE GUATEMALA, S.A.</t>
  </si>
  <si>
    <t>Por compra de 10 archivos de metal de medidas 0.46 mts x 0.69 mts x 1.32 mts, de 4 gabetas con soporte para folders colgantes. Para archivo de titulos legales en boveda de titulos en el Depto. De Cartera.</t>
  </si>
  <si>
    <t>Por compra de 1 buzón de acero inoxidable, medidas: 60Hx45Wx20D centimedros, color azul (pantone 281c) debidamente instalado. Para resguardo de correspondecia en agencia zona 15.</t>
  </si>
  <si>
    <t>SINGS COMUNICACIÓN VISUAL, S.A.</t>
  </si>
  <si>
    <t>Por compra de 4 faldones para puerta enrollable de 1 1/2", 4 ejes para puerta enrollable, 4 operadores central E HR 115V, 4 selectores con desbloqueo, 12 duelas aluzinc 80, 4 riel de 3/32" x 2" x 2.44 mts, 4 cambios de duela de la puerta enrollable &lt; 10 duelas, incluye el cambio de faldon, 4 riel para guías, fracción 1.2 mts por cortina, 4 cambios de eje con operador central d epuerta enrollable, 8 tambores de 200 mm x 60 mm x 60 mm modular. Por reparación y automatización de cuatro persianas dañadas en el área de bodegas.</t>
  </si>
  <si>
    <t>Por compra de 120 refacciones. Dirigido a los participantes de la capacitación taller "Liderazgo Situacional y Gestión Estratégica", dirigido a la Gerencia de Cartera el 25 de noviembre del 2023.</t>
  </si>
  <si>
    <t>JOSE ALEJANDRO SEGURA ESTIN / MULTISERVICIOS SEGURA</t>
  </si>
  <si>
    <t xml:space="preserve">Por suministro e instalación de 115 tomacorrientes polarizados dobles de energia normal a tablero con tuberia EMT, según planos más tuberias verticales pintadas, tomacorrientes con placas en muebles, muros y piso. Derivado a la ampliación y mejora de las áreas de oficinas del 3er. Nivel a remodelar del edificio ubicado en Plaza Corporativa zona 9, mediante las cuales se prestan servicios Bancarios y Financieros, se solicita esta compra, para sustituir existentes, conforme lo establecido en el Articulo 54 de la Ley de Contrataciones del Estado. </t>
  </si>
  <si>
    <t>Compra de 400 Neuro tazarol tabletas 25 MG. Para abastecimiento de farmacia.</t>
  </si>
  <si>
    <t>Compra de 150 Tantum Verde Spray 60 ml. Para abastecimiento de farmacia.</t>
  </si>
  <si>
    <t xml:space="preserve">Por suministro e instalación de 96 tomacorrientes polarizados dobles de energia regulada a tablero con tuberia EMT, según planos, más tuberias verticales pintadas, tomacorrientes con placas en muebles, muros y piso. Por ampliación y mejora de la areas de oficinas del 3er. nivel a remodelar en el edificio de Seguros y Fianzas. mediante las cuales se prestan servicios Bancarios y Financieros, se solicita esta compra para suministro e instalación de energia regulada, conforme lo establecido en el Artículo 54 de la Ley de Contrataciones del Estado. </t>
  </si>
  <si>
    <t xml:space="preserve">Por compra de 5 escaners de alto rendimiento. Para la digitalización de expedientes para software de gestión documental de la Gerencia de Asesoria Juridica. </t>
  </si>
  <si>
    <t>IMPORTACIONES DEL FUTURO S.A.</t>
  </si>
  <si>
    <t xml:space="preserve">Por compra de 4 escaners de cheques. (ver detalles). Para la digitalización de documentos de agencias: Huité, correos, Nueva Santa Rosa y Petapa. </t>
  </si>
  <si>
    <t xml:space="preserve">Por compra de 500 tarimas de madera alta resistencia sin empalme de medida 1x1.20mts estilo polin. El motivo de la solicitud es por la recepción de ingreso de mercaderia del cliente GMG Guatemala, S.A. </t>
  </si>
  <si>
    <t>Suministro y aplicación de acabados e instalación de tabiques de tablayeso en el Edificio Central de el Crédito Hipotecario Nacional de Guatemala. Derivado a la ampliación y mejora de las áreas en el edificio central, se solicita la contratación de suministro e instalación de tabiques de tablayeso para disponer de los espacios de acuerdo a las necesidades actuales y en condiciones adecuadas. Según solicitud de compra o contratación No. 1397-2023, del Departamento de Mantenimiento de la Gerencia Administrativa.</t>
  </si>
  <si>
    <t>WILLIAMS ENRIQUE LLANES FIGUEROA / W&amp;E CONSTRUCCIONES</t>
  </si>
  <si>
    <t>Compra de: 300 IRS tabletas, 100 Migradorixina tabletas, 50 Vanal spray, 180 Neumonil G tabletas, 50 Tusilexil jarabe, 300 Dolonervisel tabletas, 150 Dolonervisel ampollas, 120 Donoflat Plus tabletas, 200 Neomelubrina tabletas y 200 Sertal tabletas. Para abastecimiento de farmacia.</t>
  </si>
  <si>
    <t>Suministro de 400 metros de alambre Razor de acero inoxidable, incluye anclajes de estructura metálica. Por cambio de alambre en Almacenes de Depósito.</t>
  </si>
  <si>
    <t>Compra de 100 engrapadoras de metal ejecutivas color negro, tira completa #B440, capacidad 20 hojas. Para existencia y despacho de la Unidad de Proveeduría y reparto a Oficinas Centrales y Departamentos Adscritos de la Institucion.</t>
  </si>
  <si>
    <t>Kazuri Corporation, S.A.</t>
  </si>
  <si>
    <t>Por servicio de instalaciones. Para llevar a cabo el taller "Liderazgo Situacional y Gestión Estratégica", dirigida a la Gerencia de Cartera, el 25 de noviembre de 2023.</t>
  </si>
  <si>
    <t xml:space="preserve">ECOPARK </t>
  </si>
  <si>
    <t xml:space="preserve">Por compra de 50 playeras 100% poliéster, para niño, en tela barcelona, color blanco, con logotipos sublimados. Para promoción de Banco CHN en evento de la Contraloría General de Cuentas, el 24/11/2023. </t>
  </si>
  <si>
    <t>Q. 3,500.00</t>
  </si>
  <si>
    <t>Adquisición de 1 tarjeta armada incluyendo licenciamiento para central telefónica Alcatel. Ampliar capacidad de las comunicaciones simultáneas entre extensiones y llamadas hacia la PBX del banco a través de la planta telefónica. Así mismo, contar con redundancia en caso de falla de las tarjetas existentes, evitando congestionamiento en el servicio telefónico. Según solicitud de compra o contratación No. 1294-2023, de la Gerencia de Tecnología.</t>
  </si>
  <si>
    <t>Transporte, instalación y desinstalación de cenefas, mantas para carrileras y toldos de Banco CHN en eventos 2023. Posicionar a Banco CHN como una marca que ofrece experiencias inolvidables, animando al público a adquirir productos y servicios de la Institución. Según solicitud de compra o contratación No. 1416-2023, del Departamento de Mercadeo de la Gerencia de Negocios.</t>
  </si>
  <si>
    <t>HUMBERTO FEDERICO BORRAYO CASTILLO / CORPORACION PALADIUM</t>
  </si>
  <si>
    <t>Suministro e instalación de circuitos eléctricos en el Edificio Central de el Crédito Hipotecario Nacional de Guatemala. Derivado a la ampliación y mejora de las áreas en el edificio central, se solicita la contratación de suministro e instalación de unidades de tomacorrientes, mano de obra de cambio de luminarias y así poder disponer de los espacios de acuerdo a las necesidades actuales y en condiciones adecuadas. Según solicitud de compra o contratación No. 1398-2023, del Departamento de Mantenimiento de la Gerencia Administrativa.</t>
  </si>
  <si>
    <t>JOSÉ ISMAEL DARDÓN CASTILLO / ISMA-SISTEMAS</t>
  </si>
  <si>
    <t>Por compra de 1 buzón de acero inoxidable, medidas: 60Hx45Wx20D centimedros, color azul (pantone 281c) debidamente instalado. Para resguardo de correspondecia en Agencia Correos.</t>
  </si>
  <si>
    <t xml:space="preserve">Por participación en evento "Mujeres Líderes que incluye: stand 2x2 metros colocado en el corredor exterior del salón principal, el stand deberá contar con una imagen estandarizada por Cámara de Comercio de Guatemala, presencia de logo o marca en banner roll up, a colocarse dentro de su stand o bien en el salón de patrocinadores, prresencia de logo o marca en pantalla gigante al inicio y al final del evento, mención de su empresa por parte de la moderadora durant el desarrollo del congreso, presencia de logo o marca en anuncios página completa full color que serán publicados en la Revista Mundo Comercial editada por Cámara de Comercio, presencia de marca en todo el material impreso del evento, derecho a disribuir material publicitario durante el evento, derecho a distribuidr muestra comercial durante el evento y 5 entradas. Por evento "Mujere Lideres" a realizarse el 04 de diciembre de 2023 en el Hotel Westing Camino Real.  </t>
  </si>
  <si>
    <t xml:space="preserve">CAMARA DE COMERCIO DE GUATEMALA </t>
  </si>
  <si>
    <t xml:space="preserve">Por compra de 25 licencias Office 365 E1, suscripción 12 meses. Se requieren esta licencias para poder migrar usuarios a Office 365. </t>
  </si>
  <si>
    <t xml:space="preserve">Por compra de 5 PDUs no administrables horizontal de 3.33 kw maximos (16A), 208/220 VAC entrada L6-20P. Para la habilitación del servidor fisico del nuevo As400 que sera instalado en el Data Center. </t>
  </si>
  <si>
    <t>ELECTRONICS SHOP, S.A.</t>
  </si>
  <si>
    <t>Suministro e instalación de piso en el Edificio Central de el Crédito Hipotecario Nacional de Guatemala. Derivado a la ampliación y mejora de las áreas en el edificio central, se solicita la contratación de suministro e instalación de piso y así disponer de los espacios de acuerdo a las necesidades actuales y en condiciones adecuadas. Según solicitud de compra o contratación No. 1399-2023, del Departamento de Mantenimiento de la Gerencia Administrativa.</t>
  </si>
  <si>
    <t>INTEGRACIÓN PREDICE, SOCIEDAD ANÓNIMA</t>
  </si>
  <si>
    <t>Suministro e instalación de recubrimientos de muros en el edificio central de el Crédito Hipotecario Nacional de Guatemala. Derivado a la ampliación y mejora de las áreas en el edificio central, se solicita la contratación de suministro e instalación de acabados en muros para disponer de los espacios de acuerdo a las necesidades actuales y en condiciones adecuadas. Según solicitud de compra o contratación No. 1400-2023, del Departamento de Mantenimiento de la Gerencia Administrativa.</t>
  </si>
  <si>
    <t>Compra de 1 televisor Smart 4K 55". Para sala de reuniones del personal de Monte de Piedad</t>
  </si>
  <si>
    <t>Compra de 1 nebulizador de adulto, 1 tensiometro de adulto portatil y 2 sabanas para camilla. Erquipo médico para uso de los colaboradores.</t>
  </si>
  <si>
    <t>Drogueria Santa Rista, S.A.</t>
  </si>
  <si>
    <t>Compra de 5 láminas de cobre 3" X 8" calibre 22. Para restauración de murales del Maestro Carlos Mérida.</t>
  </si>
  <si>
    <t>Almacene Americano</t>
  </si>
  <si>
    <t>Reperación de caja mecánica, reperación de catarina 4X4 y cambio de cluth. Por fallas en funcionamiento, para el vehículo tipo camioneta Mitsubishi, placas P900DLY al servicio de la Unidad de Vehículos.</t>
  </si>
  <si>
    <t>Central de Overhaul de Guatemala, S.A.</t>
  </si>
  <si>
    <t>Por 8 pruebas de poligrafo especificas. Para determinar el grado de participación en el caso que se investiga.</t>
  </si>
  <si>
    <t>VIGILANCIA Y SERVICIOS, S.A.</t>
  </si>
  <si>
    <t xml:space="preserve">Por instalación de 155  mts2 de piso cerámico (solo mano de obra),  traslado de materiales de parqueo a la azotea del edificio, servicio de 3 fletes para traslado de piso y aditivo de la bodega del proveedor al edificio en la 5ta. Avenida. Por instalación y traslado de piso y aditivo para el segundo nivel del edifico de 5ta. Avenida zona 1.                               </t>
  </si>
  <si>
    <t>Por compra de 504 Panto-Denk de 40 mg. Comprimidos. Para abastecimiento de farmacia de la Clínica Medica del Edificio Central.</t>
  </si>
  <si>
    <t xml:space="preserve">Por rectificación de turbo, limpieza y rectifación de fugas de intercooler, mano de obra mecanica, quitar y poner turbo, intercooler y limpieza de mangueras, cambio y venta de filtro de aire. Repuesto necesario para el buen funcionamiento del vehículo BT50 P-259GRZ al servicio de la Unidad de Vehículos. </t>
  </si>
  <si>
    <t xml:space="preserve">Por mantenimiento de 3 unidades de sistema de aire acondicionado tipo cassette, para agencia Gran Carcha. Se utilizará para mantenimiento preventivo para equipos de equipos de aire acondicionado. </t>
  </si>
  <si>
    <t>INGENIERIA Y SERVICIOS GL</t>
  </si>
  <si>
    <t xml:space="preserve">Por suministro e instalación de 37 metros de charola de 12x2 y 24 metros de charola de 6x2, para red de datos y telefonia en nivel 3, en Edificio de Seguros y Fianzas zona 9. Para realizar el cableado de red del servicio de internet, por remodelación. </t>
  </si>
  <si>
    <t>Compra de 200 tijeras mango plástico color negro, de medida de 8 pulgadas de largo.  Para existencia y despacho de la Unidad de Proveeduría y reparto a Oficinas Centrales y Departamentos Adscritos de la Institución.</t>
  </si>
  <si>
    <t xml:space="preserve">Compra de 200 atomizadores plásticos transparentes de uso rudo de 1 litros y 300 botes de limpiador en polvo de 600 gramos. Para existencia y despacho de la Unidad de Proveeduría y reparto a Oficinas Centrales y Departamentos Adscritos de la Institución. </t>
  </si>
  <si>
    <t xml:space="preserve">Compra de 200 insecticidas de 430 ml aroma eucalipto, 1,000 esponjas color verde de medida 15 X 10 cm, 50 discos pad color negro para lavar piso de 20” de diámetro, 50 discos pad color blanco para pulir piso de 20” de diámetro y 200 tarros tipo pasta para lavar trastos de 15 onzas, olor limón. Para existencia y despacho de la Unidad de Proveeduría y reparto a Oficinas Centrales y Departamentos Adscritos de la Institución. </t>
  </si>
  <si>
    <t xml:space="preserve">Compra de 1,000 cajas de fastener de 50 unidades cada juego, de 8 cm de largo, tipo metal y 500 rollos de tape film, transparente de medida 12 mm X 40 metros. Para existencia y despacho de la Unidad de Proveeduría y reparto a Oficinas Centrales y Departamentos Adscritos de la Institución. </t>
  </si>
  <si>
    <t>LIBRERIAS Y PAPELERIA SCRIBE, S.A.</t>
  </si>
  <si>
    <t xml:space="preserve">Compra de 1,000 rollos de tape transparente de medida ½ pulgada de ancho x 27 yardas de largo, 100 almohadillas para escritorio tinta negra de medida de 3X2 pulgadas y 1,000 rollos de cinta de empaque transparente de 2 pulgadas de ancho X 90 yardas de largo. Para existencia y despacho de la Unidad de Proveeduría y reparto a Oficinas Centrales y Departamentos Adscritos de la Institución. </t>
  </si>
  <si>
    <t xml:space="preserve">compra de 2,000 marcadores permanentes color negro en cajas de 12 unidades (no pequeños). Para existencia y despacho de la Unidad de Proveeduría y reparto a Oficinas Centrales y Departamentos Adscritos de la Institución.  </t>
  </si>
  <si>
    <t>Paper Distribuciones, S.A.</t>
  </si>
  <si>
    <t>Por reubicación de equipo de aire acondicionado tipo mini split de 60,000 Btu, en la oficina de Gerente en el 4to. Nivel del Edificio Central. Por remodelación en la Gerencia de Técnologia.</t>
  </si>
  <si>
    <t>Por servicio de reparación de equipo de aire acondicionado tipo Split, instalado en el 9no. Nivel del Edificio de Seguros y Fianzas en zona 9. Por equipo que no esta en funcionamiento.</t>
  </si>
  <si>
    <t>Por compra de 1 LED outdoor wall light 12*18 RGBW-IP65-100-240V DMX/RDM 25° pack 8 pcs. Por iluminación de la fachada del Edificio Central.</t>
  </si>
  <si>
    <t>Por compra de 2 mingitorio blanco con Spud y fluxometro de palanca, 2 inodoros blancos institucional de 3.5-6 lts s/asiento elong con spud, 2 repuestos asientos institucional elongado con antibacterial, 2 fluxometro para indoro de palanca de 4.8 lts, 1 secador de manos V sensor de corriente. Por compra de accesorios y materiales para instalación de mingitorios y baños en el 4to. Nivel del Edificio Central.</t>
  </si>
  <si>
    <t>FERRETERIA DE LA CONSTRUCCION, S.A.</t>
  </si>
  <si>
    <t>Por servicio de mantenimiento correctivo a persianas. Por mantenimiento en Agencia Patulul.</t>
  </si>
  <si>
    <t>URIEL EMILIO YOC BARRIOS / SERVICIOS TECNICOS SADOC-ADONAI</t>
  </si>
  <si>
    <t xml:space="preserve">Por servicio de búsqueda de personal para el puesto de Gerente de Asesoría Legal, con el fin de tener mayores opciones que sea acordes al perfil que se requiere y que se adecue a El Crédito. </t>
  </si>
  <si>
    <t>HR CONSULTORES ILIMITADA</t>
  </si>
  <si>
    <t xml:space="preserve">Por 200 renovaciónes de ESET PROTEC Entry (ESET Endpoint protection advance cloud) por un año. Para la seguridad de antivirus y antimalware protegerá a los sistemas operativos de los equipos de usuarios finales de los colaborares de la Institución, además apoya el cumplimiento de la norma de Seguridad siguiente: GTE-NOR-031 NORMA DE PROTECCIÓN FRENTE A SOFTWARE MALICIOSO Y VIRUS INFORMÁTICOS: establecer las directrices esenciales para la protección de la información de los sistemas que pertenecen a EL Crédito Hipotecario Nacional de Guatemala. </t>
  </si>
  <si>
    <t xml:space="preserve">Por mantenimiento correctivo a equipo de bombeo de 25HP. La bomba de agua de la fuente del Edificio Central presenta fuga. </t>
  </si>
  <si>
    <t xml:space="preserve">Por compra de 50 Viscoteina compuesta jarabe x 150ml. Para uso de farmacia de enfermería de la Gerencia de Seguros y Fianzas de El Crédito Hipotecario Nacional de Guatemala. </t>
  </si>
  <si>
    <t>Por compra de 40 muebles para impresora fabricados con melamina de 5/8" de grosor, con medidas de 0.60 mts x 0.60 mts x 0.70 mts, color nogal paris para el Crédito Hipotecario Nacional de Guatemala, según planos. Por remodelación en el Edificio Central, Edificio 5ta. Avenida, Edificio Seguros y Fianzas, por cambio en el organigrama de la Institución y al crecimiento de las diferentes gerencias, mediante las cuales se prestan servicios Bancarios, conforme lo establecido en el Articulo 54 de la Ley de Contrataciones del Estado.</t>
  </si>
  <si>
    <t xml:space="preserve">Por remodela de sanitarios del Edificio de Seguros y Fianzas por cambio en el organigrama de la institución y al crecimiento de las diferentes gerencias. La modalidad de compra al tenor del artículo 54 de la Ley de Contrataciones del Estado, encuandrandola en un servicio Bancario. </t>
  </si>
  <si>
    <t xml:space="preserve">Por compra de 2 archivos vertical de 4 gavetas con sus rrespectivas bases. Para el archivo de cuentas aperturadas en la Agencia Reforma. </t>
  </si>
  <si>
    <t xml:space="preserve">RENOVART GT </t>
  </si>
  <si>
    <t xml:space="preserve">Por compra de medicamentos para uso de la farmacia de enfermería (según listado). </t>
  </si>
  <si>
    <t xml:space="preserve">Por 10 comunicadores Tyco TL405LE-LAU. Lo anterior se utilizará para integración de señales de alarma a consola del Departamento de Seguridad. </t>
  </si>
  <si>
    <t>Por compra de 12 paneles de alarma con gabinete y transformador. Lo anterior se utilizará como repuestos para los sistemas de seguridad electrónica.</t>
  </si>
  <si>
    <t xml:space="preserve">Por compra de 48 roll ups de lona full color mate de 2x0.80ms con su base de aluminio con su base, art de "Beneficio mas Puntos", "Tarjeta para Terradelfines", "Seguro", "El Empujon", "Juntos Somos el Cambio" y "FHA". Para promoción y publicidad en actividades de la Gerencia de Bienes Raices, Gerencia de Canalaes de Comercialización, Gerencia de Tarjeta de Crédito, Normativa de Cumplimiento. </t>
  </si>
  <si>
    <t xml:space="preserve">Por compra de taladro de banco 350 watts de potencia, capacidad de perforación máxima 1/2". Material que se requiere para realizar los trabajos de restauración de murales del Edificio Central. </t>
  </si>
  <si>
    <t>Por servicio de instalaciones y 33 menús. Para llevar a cabo la capacitación "Empatía Organizacional Fomentado la Conexión Humana en el Trabajo", dirigido a Gerentes y Administradores del Crédito Hipotecacio Nacional de Guatemala, el día 05/12/2023.</t>
  </si>
  <si>
    <t>ANDREA PAOLA BORRAYO MUÑOZ / CORPORACION PALADIUM</t>
  </si>
  <si>
    <t>Por compra de 150 menús navideños que incluya: pan con pierna, cupcake y ponche. Para actividad de inicio de Temporada Navideña en CHN del edificio 5ta. Avenida.</t>
  </si>
  <si>
    <t>Por compra de 240 menús navideños que incluya: tamal, pirujo, magdalena, chocolate. Para actividad de inicio de Temporada Navideña en CHN del edificio Seguros y Fianzas.</t>
  </si>
  <si>
    <t>Por compra de 950 menús navideños que incluya: tamal, pirujo, magdalena, chocolate. Para actividad de inicio de Temporada Navideña en CHN del edificio Central y Adscritos.</t>
  </si>
  <si>
    <t xml:space="preserve">Por capacitación de Sigma 7. Dirigido a 6 personas de la Coordinador de Procesos y Mejora Continua. </t>
  </si>
  <si>
    <t>BDG, S.A.</t>
  </si>
  <si>
    <t xml:space="preserve">Por suministro de mesa fabricada de melamina terracota. Medidas de 1.80mts de largo x 1.10mts de ancho x 0.75mts de alto. Por remodelación de Agencia Nueva Santa Rosa. </t>
  </si>
  <si>
    <t>GRUPO KREARQUITECTURA, S.A.</t>
  </si>
  <si>
    <t xml:space="preserve">Alquiler de salón para eventos con capacidad para 150 personas, durante 5 horas de 8:00 a 13:00 horas, que incluya alimentación, equipo audiovisual, mobiliario y equipo para ubicar a los participantes. Para capacitar y promover los creditos que otorga MINECO, para empresarios y emprendedores MIPYMES; el 6 de diciembre de 2023. </t>
  </si>
  <si>
    <t>BARCELO GESTION HOTELERA, S.A.</t>
  </si>
  <si>
    <t xml:space="preserve">Alquiler de salón para eventos que incluye: uso de salón por 9 horas (de 8:00 a 15:00 horas), estacion de café para 15 personas durante todo el evento, coffee break para 15 personas (de 10:30 a 11:30hrs) 2 regletas y extenciónes electricas, mobiliario y equipo para ubicar a los participantes. Para precalificar y calificar a los creditos que otorga MINECO, para empresarios y emprendedores MIPYMES; el 4 de diciembre de 2023. </t>
  </si>
  <si>
    <t>CECOBA, S.A.</t>
  </si>
  <si>
    <t>Por compra de 30 cubetas de 5 galones de pintura tipo látex color blanco. Por aplicación en interior y exterior de Agencias y Edificios del Credito Hipotecario Nacional de Guatemala.</t>
  </si>
  <si>
    <t xml:space="preserve">Por reunión por alcance de metas anuales. Reunión por alcance de metas anuales año 2023 de la Gerencia de Banca Bienes Raices. </t>
  </si>
  <si>
    <t>LOS ENSUEÑOS, S.A.</t>
  </si>
  <si>
    <t>Por suministro e instalación de sistemas de presión que incluye: valvuleria, accesorios hg y panel de control con variador de 1HP de 3 fases de 240 VAC. Variador de frecuencia, flipones automaticos, base partafusiblees, fusible AR, protector de voltaje, supresor, borneras para tierra, borneras para riel, tapa bornera de riel, selector de 2 posiciones, iluminado, luz piloto roja, placa para torular bornera. Topes finales para riel, riel galvanizado, canaleta plástica, rele de 11 pines, base de 11 pines, caja metalica, mano de obra técnica por armado de panel de control, arranque y pruebas. Por automatizaicón del sistema de presión constane para el Edificio Central.</t>
  </si>
  <si>
    <t>Por suministro y fabricación de 26 mt2 de tabiques de tabalyeso y dos caras sin acabados, más aplicación de pimtura, incluye instalación de refuerzo de madera para instalación de puerta y gabinetes aereos. Instalación de 2 puertas existentes, incluye suministro de marco para puerta. Por traslado temporal de clinica en 6to. Nivel del Edificio Central.</t>
  </si>
  <si>
    <t xml:space="preserve">Por 12 horas de soporte para VMWare. Soporte por falla en clustes de desarrollo. </t>
  </si>
  <si>
    <t>SISTEMAS APLICATIVOS, S.A.</t>
  </si>
  <si>
    <t xml:space="preserve">Por desmontaje de alambrado, lamina e instalación de malla nueva en bodegas de almacenadora. La malla se encuentra deteriorada por lo que hay que cambiarla. </t>
  </si>
  <si>
    <t>15 horas de soporte para fortalcer las politicas existentes de Prevención de Fugas de Datos (DLP).</t>
  </si>
  <si>
    <t>Por remodelación de la sala de reuniones gerenciales del Edificio Central del CHN. (ver detalle adjunto).</t>
  </si>
  <si>
    <t>MYNOR ENRIQUE VICENTE PEREZ / TENCEVI - ARQUITECTURA E INGENIERIA</t>
  </si>
  <si>
    <t xml:space="preserve">Compra de 300 Dolo-Neurobion DC jeringa X 1. Para abastecimiento de farmacia. </t>
  </si>
  <si>
    <t xml:space="preserve">Por compra de 200 blocks de hojas de chequeo médico full color de 50 unidades cada block. Para existencia y despacho de esta unidad y reparto al Dependencias de la Institución. </t>
  </si>
  <si>
    <t xml:space="preserve">Por comopra de 25,000 cheques de caja en QQ formas en blanco. Forma-CHN 64/99 del correlativo 685,801 en adelante. Para existencia y despacho de esta unidad y reparto a las Dependencias de la Institución. </t>
  </si>
  <si>
    <t xml:space="preserve">Por reunión para 25 colaboradores de la red de agencias de la región oriente, a llevarse a cabo el miércoles 13 de diciembre. La reunión incluye cena, uso de instalaciones, proyector, bocina y micrófono. Por alcance de metas durante el 2023, el cual recompensa a los empleados por el buen desempeño y resultados comerciales obtenidos. </t>
  </si>
  <si>
    <t>LUIS FERNANDO GARNICA LÓPEZ</t>
  </si>
  <si>
    <t>Por compra de materiales y accesorios, (según listado adjunto). Por instalación de servicio sanitario mingitoio y lavamanos en el 9no. Nivel del Edificio de Seguros en zona 9.</t>
  </si>
  <si>
    <t>Por participación en el encuentro ganadero de fin de año 2023 del 15 al 16 de diciembre a realizarse en La Liberta, Petén. Para promoción y publicidad de Crediganado del Banco CHN.</t>
  </si>
  <si>
    <t>BRENDA PATRICIA VELASQUEZ DIAZ / UNIVERSAL EDUCATIVA</t>
  </si>
  <si>
    <t xml:space="preserve">Por compra de 24,000 bolsas color negro de 28"x39"x3 milesimas de grosor, para reciclaje, en paquetees de 100 unidades. Para existencia y despacho de esta unidad y reparto a oficinas centrales y departamentos adscritos de la Institución. </t>
  </si>
  <si>
    <t>Por premiación por alcance de metas anuales. Premiación por lance de resultados durante el año 2023, de la Gerencia.</t>
  </si>
  <si>
    <t>Adquisición de un paquete de 150 takedown. Derivado del aumento de ataques de Ingeniería Social en la República de Guatemala dirigido al sector financiero, es necesario contratar el servicio de takedown, con el objetivo de dar de baja las páginas que se determina como suplantación de identidad. Según solicitud de compra o contratación No. 1428-2023, de la Gerencia de Tecnología.</t>
  </si>
  <si>
    <t>CYBER SEGURIDAD, SOCIEDAD ANÓNIMA</t>
  </si>
  <si>
    <t>Por programa para buscar los cheques de compensación historica en formato BDF. Para las necesidades de imprimir cheque seleccionado cara, dorso y datos del cheque, generación de archivos PDF cara dorso y datos del cheque, ver cara y dorso del cheque dentro del programa.</t>
  </si>
  <si>
    <t xml:space="preserve">BETA ASESORES </t>
  </si>
  <si>
    <t>Compra y cambio de empaque de tapadera de  valvulas, compra y cambio de bulbo de presión de aceite, compra y cambio de radiado de agua y servicio de turbo. Por fallas en el sistema de enfriamiento y despazamiento para el vehículo P899DLY Mitsubishi Nativa al servicio de Auditoria Interna.</t>
  </si>
  <si>
    <t>Suministro e instalación de portón metálico con apertura top L de 4.075 mteros de ancho y 2.50 metros de largo, marco con tubo rectangular de 4" X 2" calibre 16, reja interna con tubo rectangular de 3" X 2" calibre 18, rieles corredizos y angulares chapa 18, rodos indistruales. Acabado de fondo y pintura esmaltada de color azul institucional. Por remodelación de Agencia Nueva Santa Rosa.</t>
  </si>
  <si>
    <t>Mantenimiento de 3 sistemas de aire acondicionado tipo cassette y suministro e instalación de compresor. Por mantenimiento preventivo en Agencia Miraflores.</t>
  </si>
  <si>
    <t>Aire y Refrigeracion Uno, S.A.</t>
  </si>
  <si>
    <t>Compra de 92 bancos individuales de 0.35 X 0.45 X 0.45 metros, de tubo y madera de pino. Para conformar un espacio para comedor en el Edificio 5ta. Avenida.</t>
  </si>
  <si>
    <t>Decoracinco</t>
  </si>
  <si>
    <t xml:space="preserve">Por servicio de pulido diamantado de piso de granito en pasillos exteriores del 1er. Y 2do. Nivel del Edificio Central. Se necesita una limpieza profesional de estas áreas. </t>
  </si>
  <si>
    <t>PROYECCIONES DIVERSAS</t>
  </si>
  <si>
    <t xml:space="preserve">Por compra y cambio de pastillas de frenos delanteras, 2 puntas de cremallera (izquierda y derecha), 2 discos de frenos delanteros y 2 esparragos delanteros con su tuerca. Por reparación por presentar fallas en el funcionamiento al vehículo pick up Toyota placas P386FZJ a cargo de Vicepresidencia. </t>
  </si>
  <si>
    <t xml:space="preserve">Por tramo F y G, suministro e instalación de canal con tubo de aluminio recubierto con PVC imitación madera color roble, en fachada a existente. Derivado a remodelación en 2do. Nivel, Edificio Central, Análisisi de Crédito. </t>
  </si>
  <si>
    <t xml:space="preserve">Por suministro e instalación de materiales con accesarios para habiliatar tres puntos de red cat6 en banco CHN zona 9. Para instalación por remodelaciones de área de trabajo. </t>
  </si>
  <si>
    <t>SISTECO, S.A.</t>
  </si>
  <si>
    <t>Servicio de bufe para 90 personas. Por actividad "Siriviendo a quien nos sirve" el 18/12/2023</t>
  </si>
  <si>
    <t>Café Veros</t>
  </si>
  <si>
    <t>Reunión de 25 colaboradores de la Red de Agencias de la región central, a llevarse a cabo el 18/12/2023. Incluye: cena, uso de instalaciones, proyector, bocinas y micrófono. Por alcance de metas durante el 2023, el cual recompensa a los empleados por el buen desempeño y resultados comerciales obtenidos.</t>
  </si>
  <si>
    <t>Operaciones Turísticas de Guatemala, S.A.</t>
  </si>
  <si>
    <t>Reunión de 25 colaboradores de la Red de Agencias de la región occidente, a llevarse a cabo el 20/12/2023. Incluye: cena, uso de instalaciones, proyector, bocinas y micrófono. Por alcance de metas durante el 2023, el cual recompensa a los empleados por el buen desempeño y resultados comerciales obtenidos.</t>
  </si>
  <si>
    <t>Hotel y Centro de Convenciones Jardines del Lago</t>
  </si>
  <si>
    <t xml:space="preserve">Fabricación e instalación de: 8 mesas de tubo y madera de pino, para 6 personas, de 1.30 X 0.75 X 0.75 metros,  9 mesas de tubo y madera de pino, para 4 personas, de 0.75 X 0.75 X 0.75 metros y desayunador de tubo y madera de pino de 5 X 0.35 X 0.75 metros. Para conformar espacio para comedor en el Edificio 5ta. Avenida.  </t>
  </si>
  <si>
    <t>Por suministro e instalación de puerta de mdf lisa, color blanco de 0.80x2.10mts mas herajes, suministo e instalación de puerta para servicio sanitario de mdf lisa, color blanco de 0.80x2.10mts mas herrajes, suministro e instalación de puerta de doble hoja para cuarto eléctrico, de mdf lisa, color blanco de 0.70 x 2.10mts, más jaladores tipo barra, mas herrajes, suministro e instalación de puerta de doble hoja para bóveda de mdf lisa color blanco de 0.80x1.00mts. Se utilizará para remodelación agencia móvil 2.</t>
  </si>
  <si>
    <t xml:space="preserve">ARKYBOS CONSTRUCTION </t>
  </si>
  <si>
    <t xml:space="preserve">Por compra e 200 folder de gusanillo color azul institucional y 200 de color rojo. Para uso de la Gerencia. </t>
  </si>
  <si>
    <t>LIBRERÍA LA HELVETIA, S.A.</t>
  </si>
  <si>
    <t xml:space="preserve">Por compra de 100 paquetes de folder manila, tamaño carta con memebrete de 100 unidades por cada paquete. </t>
  </si>
  <si>
    <t>Por desmontaje de alambre razor en mal estado e intalación de  400mts de alambre de razor de acero inoxidable con anclajes de estructura metálica.</t>
  </si>
  <si>
    <t xml:space="preserve">Por suministro e instalación de inodoro de porcelana color blanco, lavamanos con pedestal más grifería, redes de drenajes de PVC, red e agua potable, y extractor de olores para servicio sanitorio. Se utilizará para la remodelación agencia móvil 2. </t>
  </si>
  <si>
    <t xml:space="preserve">Por compra de 200 blocks de correspondencia externa enviada de 200 hojas por block, media carta colores blanco y rosado sensibilizado. Para existencia y despacho de esta unidad y reparto al Dependenciaas de la Institución. </t>
  </si>
  <si>
    <t>LIBRERIA
LIBRERIA E IMPRENTA VIVIAN SOCIEDAD ANONIMA</t>
  </si>
  <si>
    <t xml:space="preserve">Por compra de 5,000 porta chequeras color negro en paquetes de 100 unidades, 3,000 porta tarjeta de débito plásticas color negro en paquetes de 100 unidades y 5,000 porta libretas plásticas color negro en paquetes de 100 unidades. Para existencia en esta unidad y despacho a Oficinas Centrales, Departamentos Adscritos y Red de Agencias. </t>
  </si>
  <si>
    <t xml:space="preserve">Por suministro e instalación de pérgola de estructura metálica de tubo de 3"x2" chapa 16 más marco de 1.50mts de largo x 6mts de ancho con tubo de 6"x2" chapa 16 más tensor de varilla lisa de 5/8", más lámina alveolar color bronce de 8mm. Se utilizará para remodelación Agencia Móvil 2. </t>
  </si>
  <si>
    <t>CONSTRUCTORA DIGAQ, S.A.</t>
  </si>
  <si>
    <t xml:space="preserve">Por suministro e instalación de 15 cajas para alarmas y seguridad, tubo PVC de 3/4", suministro e instalación de 110 mts de circuito eléctronico para rótulo exterior con cable THHN calibre 10 más tubería EMT, suministro e instalación de 10ml de perfil de aluminio para ventanilla de autobanco exterior e interior. </t>
  </si>
  <si>
    <t xml:space="preserve">SOLUCIONES DE INGENIERIA SDI </t>
  </si>
  <si>
    <t xml:space="preserve">Por servicio de suministro e intalación de tabicaciones y puertas metálicas con todo el material incluido (se adjuntan detalles), lo cual servirá para separar las dos bodegas principales de las instalaciones del caminero y que estan queden independientes. </t>
  </si>
  <si>
    <t xml:space="preserve">Por reparación de puerta de bóveda, reparación de bisagras, montaje y desmontaje, suministro e instalación de cerraduras de dial de combinación y una cerradura de sopreponer. Lo anterior para la puert blindada de bóveda que se utilizará para la Agencia Nueva Santa Rosa. </t>
  </si>
  <si>
    <t xml:space="preserve">ARANSI SERVICIOS </t>
  </si>
  <si>
    <t xml:space="preserve">Por reemplazo de consola de 60,000 BTU piso techo, refrigerante R-410, en Agencia Gualán Zacapa. </t>
  </si>
  <si>
    <t xml:space="preserve">Por compra de 200 table tent impresos en texcote de 11.5x15cm, 200 habladores de 4 pulgadas impresos a full color en material texcote, 200 sticker de 4 pulgadas troquelado impresos a full color. Para promoción y publicidad de Seguro de Banco CHN. </t>
  </si>
  <si>
    <t xml:space="preserve">Por compra de 2 bobinas o cajas de cable multifiliar 12 hilos 1000 pie, 2 bobinas o cajas de cable multifiliar 6 hilos 500 pie, 2 bobinas o cajas de cable multifiliar 8 hilos 500 pie y una bobina o cja de calbe multifiliar de 4 hilos 500 pie. Lo anterior se utilizará para proyectos de seguridad electrónica del Depto. de Seguridad. </t>
  </si>
  <si>
    <t xml:space="preserve">Por compra de 4 swich PoE de 10 puertos 10/100 (8+2), 2 swich PoE de 04 puertos 10/100 (4+1) y 6 swich PoE 8 puertos 10/100 (8+1). Lo anterior se utilizará para proyectos de seguridad electrónica. </t>
  </si>
  <si>
    <t>Por reparción de losa por filtraciones en área de bodegas de almacenadora (ver detalles).</t>
  </si>
  <si>
    <t xml:space="preserve">Por instalación de 44m2 de reja metálica en ventanal del 2do. Nivel, fabricación e instalación de 20 escuadras para anclaje de reja, desmontaje d epuerta de vidrio en mal estado, suministro e instalación de marco fijo de aluminio 1.00x2.80mts y suministro e instalación de vidrio de 1.00x2.80mts. Instalación de reja metálica y vidrio nuevo en ventanal del 2do. nivel del Edificio de 5ta. Avenida. </t>
  </si>
  <si>
    <t xml:space="preserve">Por compra de suministro e instalación de 1 pizarrón de vidrio con un grosor de 6mm, medidas de 1.80mts de ancho x 1.20mts de alto, el cual tendrá un fondo blanco para su mayor visibilidad al escribir, instalado con 6 espaciadores de acero inoxidable. Instalación de pizzarrón en sala de reuniones del 9no. nivel del Edificio de Seguros. </t>
  </si>
  <si>
    <t xml:space="preserve">Por suministro e instalación de mampara de 1.80x0.60mts, en el servicio sanitario del area de Seguros, 5.47mts2 de división con durock a doble cara en el bqño del sanitario del area de Seguros, suministro e instalación de 5.47mts2 de fibra dentro de estructura de durock del sanitario del area de seguros, aplicación de 10.94mts2 de recubrimiento con basecoat en durock del sanitario del ara de Seguros, suministro e instalación de puerta MDF con diseño para sanitario del Area de Seguros, suministro e instalación de refuerzo de madera para instalación de puerta en tabique de ducock para sanitario del area de seguros y aplicación de 10.94mts2 de aplicación de basecoat para base de blanqueado para sanitario del Area de Seguros. Por remodelación de servicios sanitarios de visita en Gerencia de Seguros, 9no. nivel del Edificio de Seguros. </t>
  </si>
  <si>
    <t xml:space="preserve">Por traslado de mobiliario del centro de negocios-tarjetas de crédito desde el inmueble ubicado en 10 av. Zona 1, hacia edificio Geminis 10 y del Centro de Negocios - Tarjetas de Crédito desde el Edificio 5ta. Av. Zona 1 hacia Avenida Petapa zona 12. </t>
  </si>
  <si>
    <t xml:space="preserve">Por 38.05mts2 de muro, ambas caras de playwood mas enchape imitación madera, más refuerzos internos, más listones a 0.20mts con separación de 5mm, más lijado en ambas caras, altura total de 2.18mts con canal U y sin canal. Derivado a remodelación en 2do. nivel, Edificio Central, análisis de crédito. </t>
  </si>
  <si>
    <t>CARPINTERIA LUIS X V</t>
  </si>
  <si>
    <t xml:space="preserve">Por compra de accesorios y materiales para la instalación de lavamanos, mingitorios y servicios sanitarios del sótano del Edificio Central. </t>
  </si>
  <si>
    <t xml:space="preserve">Por compra de 241.4mts2 piso brasilia cerámico 222 gris 43.3x 43.3 A, 80 sacos de 20kg - pegatec adhesivo porcelatano gris, 12 sacos de 10kg pegatec sisatec sisa gris, 5 bolsas rubi crucetas alta resistencia 3mm de 200u. </t>
  </si>
  <si>
    <t>Por servicio de alimentación e instalaciones (para 12 personas) Reunión de revisión final de resultados 2023, de 12 personas del equipo de la Gerencia de Seguros y Fianzas, que se llevará a cabo el jueves 21 de diciembre de 2023.</t>
  </si>
  <si>
    <t>GRUPO CLIOS, S.A.</t>
  </si>
  <si>
    <t xml:space="preserve">Por suministro e instalación de 2 tubos de refuerzo de 1 3/4" x 4", más hojas PVC color roble, 6 topes PVC para puertas de media luna, 2 pasadores ocultos para puertas Tee PVC color roble y cambio de chapa para puerta. Derivado a remodelación en 2do. nivel, Edificio Central, análisis de crédito. </t>
  </si>
  <si>
    <t xml:space="preserve">MULTIERVICIOS SAGA </t>
  </si>
  <si>
    <t xml:space="preserve">Por suministro e instalación de 2 pizarrones de vidrio duplex de 1mts x 1.70mts con anclajes para madera. Se necesita instalar los pizarrones en Gerencia de Innovación. </t>
  </si>
  <si>
    <t xml:space="preserve">Por suministro e instalación de 2 vidrios entintados color gris de 2.15m x 3.15m. Suministro de vidrios agrietados en el 1er. Nivel del Edificio Central. </t>
  </si>
  <si>
    <t>Compra de equipo de acondicionamiento físico "1 Multifuncional Smith Machine". Para promover la salud y el bienestar del personal de El Crédito. Según solicitud de compra o contratación No. 1467-2023, de la Gerencia de Recursos Humanos.</t>
  </si>
  <si>
    <t>FITEQ, SOCIEDAD ANÓNIMA</t>
  </si>
  <si>
    <t xml:space="preserve">Por compra de 10 archivos verticales de 4 gavetas 0.59mts de fondo x 0.46mts de ancho x 1.32mts de alto, color negro, de metal. Stock para atención de los requerimientos de las dependencias. </t>
  </si>
  <si>
    <t xml:space="preserve">Por fabricación e instalación de 5 estanterías de melamina de 5/8" nogal parís + soportes metálicos. Medidas: 1.20mt de longitud x 0.40mt de profundidad x 2.10mt de alto. Se utilizará para remodelación de Clínica Médica del Edificio Central. </t>
  </si>
  <si>
    <t xml:space="preserve">Por faricación e instalación de 3 gabinetes aereos de melamina con medidas de 160mt longitud x 0.41mts de profundidad x 0.42mt de alto, mueble bajo de melamina  con medidas de 160mt longitud x 0.41mts de profundidad x 1.00mts de alto  y mueble bajo de melamina  con medidas de 1.27mt longitud x 0.41mts de profundidad x 1.00mt de alto (detalles en solicitud). Se utilizará para remodelación de Clínica Médica del Edificio Central. </t>
  </si>
  <si>
    <t xml:space="preserve">Por suministro de cargador de baterias, 24V, automatico y suministro de tuberia de cobre de 1/4" para paso de diesel. Por daños que presenta la bateria y fuga en la tuberia en planta de emergencia del Edificio Central. </t>
  </si>
  <si>
    <t xml:space="preserve">SERTEPRO </t>
  </si>
  <si>
    <t xml:space="preserve">Por compra de 2 turbina par aire acondicionado tipo mini split de 60,000BTU, del equipo de aire acondicionado instlado en el Lobby de la Agencia Mazatenango. Las turbinas del evaporador se quemaron, neceitan reemplazo. </t>
  </si>
  <si>
    <t xml:space="preserve">Por suministro mas aplicación de 56.9m2 de pintura anticorrosiva color azul, 52.6m2 de aplicación de pintura color blanco y suministro e intalación de rotulación de cenegas y secciones frontales (1) y laterales (2) con pintura anticorrosiva color blanco. Se utilizará para remodelación de Agencia Móvil 2. </t>
  </si>
  <si>
    <t xml:space="preserve">Por suministro más instalacion de aire acondicionado tipo mini split de 12,000 BTU. Es utilizará para remodelación Agencia Móvil 2. </t>
  </si>
  <si>
    <t xml:space="preserve">GES CONSTRUCTORA </t>
  </si>
  <si>
    <t xml:space="preserve">Por compra de grabador Axis 3008 con 2 licencias Axis 5.0, 4 terabyte. Lo anterior a utilizarse para el CCTV IP de Agencia Huite, por cambio del PC server averiado. </t>
  </si>
  <si>
    <t>INGENIERIA, TECNOLOGÍA Y COMUNICACIONES, S.A.</t>
  </si>
  <si>
    <t xml:space="preserve">Por servicio de 4 visitas por trabajos tecnicos de identificación de lineas para funcionamiento dos elevadores. Lo anterior se utilizará para adecuar los elevadores de publico (02) para el funcionamiento del acceso biometrico QR de oficinas centrales. </t>
  </si>
  <si>
    <t>MOTION CONTROL ENGINEERING, S.A.</t>
  </si>
  <si>
    <t xml:space="preserve">Por instalación de un televisor, suministrar base y accesorios de voltage y comunicación y suministro e instalción e instalación de 4 chapas electromagnéticas de 600 libras con sus accesorios. Lo anterior se utilizará para trabajos complementarios del proyecto de acceso biometrico QR de oficinas centrales. </t>
  </si>
  <si>
    <t>FUSION TECNOLÓGICA</t>
  </si>
  <si>
    <t xml:space="preserve">Por desmontaje de vinil en porton existente, reparación y resane en porton de ingreso principal más aplicación de pintura y nivelación de puerta peatonal, suministro e instalación de vinil nuevo a porton existente y limpieza de letras de rotulo. Puerta de ingreso de parqueo del Edificio Central necesita mantenimiento. </t>
  </si>
  <si>
    <t>Compra de materiales y equipo para realizar los trabajos de la restauración de murales exteriores, en el Edificio Central (según listado adjunto).</t>
  </si>
  <si>
    <t>Compra de Flip-on 3X100A 240V TEB tipo G.E. Para instalar acometida trifásica en el tercer nivel del Edificio de Seguros y Fianzas.</t>
  </si>
  <si>
    <t>Electroma de Guatemala, S.A.</t>
  </si>
  <si>
    <t>Suministro e instalación de mueble de receptoría de melamina color azul (medidas según planos adjuntos). Para remodelación de Agencia Móvil 2.</t>
  </si>
  <si>
    <t>Mano de obra por instalación de iluminación exterior para fachada principal del Edicio Central de El Crédito Hipotecario Nacional de Guatemala.</t>
  </si>
  <si>
    <t>Stage Lights and FX</t>
  </si>
  <si>
    <t>Por demolición de 20 m2 de jardineria y piso tipo baldosa, nivelación de piso base, suministro e instalación de 20 m2 de piso de granito color negro, según diseño, incluye pulido y abrillantado de piso, servicio de extracción de piso. Por remodelación de la Gerencia de Innovación, en el Edificio Central.</t>
  </si>
  <si>
    <t>TANIA MARLENI GONZALEZ CASTRO / D-TRES PROYECTOS</t>
  </si>
  <si>
    <t xml:space="preserve">Por suministro e instalación de 2 puertas de 0.90x2.50 mts tipo abatible,  1 puerta de 0.80x2.50mts tipo abatible, suministro e instalación de ventana  de 3.25mts2, para fachada en la parte inferior y abatible y otra ventana de 4.61mts2 para fachada tipo fija en la parte inferior y abatible. Derivado a remodelación en Edificio Central por crecimiento de la Gerencia de Innovación. </t>
  </si>
  <si>
    <t>D-TRES PROYECTOS</t>
  </si>
  <si>
    <t xml:space="preserve">Por suministro e instalación de 4 tomacorrientes h=0.30 m empotrados en tabique nuevo de tabla yeso, suministro e instalación de 2 interrumpor apagador simple, suministro e instalación de 2 interruptor apagador doble, 29 tomacorrientes normales empotrados en mobiliario y pared, según código establecido 12 unidades por circuito y suministro e instalación de 5 luminarias LED de 2x4 para cielo falso color blanco con todos sus accesorios para su correcta instalación y funcionamiento. Derivado a la remodelación en Edificio Central por crecimiento de la Gerencia de Innovación. </t>
  </si>
  <si>
    <t xml:space="preserve">Por suministro e instalación de 15.50mts2 de tabique de tabla yeso de 2 caras con refuerzo, resanado y pintado color blanco, suministro e instalación de 12mts2 de tabique de tabla yeso de 2 caras con refuerzo, resanado y pintado color blanco, con fibra de vidrio R8 aislante, servicio de desmonte de dintel, y resane de tabique de tabla yeso en vano de puerta de corredor, suministro e intalación de tabique enchapado en madera emabas caras, mas sobremarco fijo en la parte superior con vidrio fijo nevado de 5mm para sellado de vano de puerta de 0.84mts x 2.08mts. Derivado a remodelación en Edificio Central por crecimiento de la Gerencia de innovación. </t>
  </si>
  <si>
    <t xml:space="preserve">Por compra de televisión de 75 pulgadas y brackets para televisión de 75 pulgadas. Para uso en la sala de reuniones de la Gerencia de Análisis de Créditos. </t>
  </si>
  <si>
    <t>MAYORISTA DE TECNOLOGIA, SOCIEDAD ANONIMA</t>
  </si>
  <si>
    <t xml:space="preserve">Por 111 servicios de labortorios médicos para mujer y 105 servicios de laboratorios médicos para hombre. Servicios de laboratorios Pre-empleo realizados para los renglones 011, 021 y 022, que se utilizaran a partir del 2 de nero del 2024 hasta agotar las mismas.  </t>
  </si>
  <si>
    <t>BIOTEST, S.A.</t>
  </si>
  <si>
    <t xml:space="preserve">Por complement dal levantamiento topográfico georreferenciado con equipo de alta precisión, para la elaboración de planos de desmembación de calles y avenidas de la colonia "Centro America", zona 7 de la Ciudad Capital. Para su enajenamiento a favor de la Municipalidad de Guatemala (ST-28-2022), consistente en el levantamiento de parques, áreas de la Municipalidad de Guatemala (ST-28-2022), consistente en el levantamiento de parques, áreas verdes, parqueos canchas deportivas, instalaciones de la Policia Nacioal Civil y Centro de Salud. </t>
  </si>
  <si>
    <t xml:space="preserve">SISTEMAS AVANZADOS DE MEDICIÓN </t>
  </si>
  <si>
    <t>Suministro e instalación de equipo de aire acondicionado tipo mini split de 24,000 BTU, refrigerante R-410A, corriente 208-230V/1 fase/60Hz, en Agencia El Progreso Guastatoya. Por cambio de equipo en mal estado.</t>
  </si>
  <si>
    <t xml:space="preserve">Instalación de 229 metros 2 de piso cerámico, formato 0.60 metros X 0.60 metros, color café, solo mano de obra. 4 fletes para traslado de piso y adhitivo a Edificio de Seguros zona 9 y traslado de materiales del sótano al tercer nivel. Por remodelacion del Edificio de Seguros y Fianzas por cambio en el organigrama de la Institución y por crecimiento de las diferentes gerencias, mediante las cuales se prestan servicios financieros, conforme lo establecido en el Artículo 54 de la Ley de Contrataciones del Estado. </t>
  </si>
  <si>
    <t>Suministro e instalación de 25 m2 de azulejo porcelanato Stella blanco, en paredes de 0.60 X 0.60 metros. Suministro e instalación de 7.2 m2 de piso porcelanato Urban Taipei de 59 X 119 cm, instalación eléctrica incluye 1 tomacorriente para espejo + secado de manos, instalación de lamparas existente y un extractor de olores y limpieza final. Por remodelación y mejora del cuerto nivel del Edificio Central.</t>
  </si>
  <si>
    <t xml:space="preserve">Suministro e instalación de mueble para proveeduría de melamina color blanco y suministro e instalación de mueble de cocineta de melamina imitación madera (medidas según planos adjuntos). Por remodelación de Agencia Móvil 2. </t>
  </si>
  <si>
    <t>Constructora VIC</t>
  </si>
  <si>
    <t>Fabricación e instalación de rotulo logo CHN en material de plástico acrilico color, con ilimunación led de rebote. Medido 1.70 X 0.35 metros. Se utilizará para Agencia La Aurora Aeropuerto.</t>
  </si>
  <si>
    <t>Fundición de 5.5 m2 de base de mesclon para nivelación de piso, suministro e instalación de piso de 1.20 X 0.60 metros pegado con aditivo AMU y suministro e instalación de azulejo Stella blanco 60 X 60 cm pegado con aditivo AMU. Por derivo a remodelación y mejora del servicio sanitario en área de sotano en el Edificio Central.</t>
  </si>
  <si>
    <t>Suministro e instalación de  4 puertas de  madera de pino con acabado laca color blanco de 0.80 X 2.10 metros.  Instalacio´n de 5 rotulos en puertas de sanitarios, 1 que diga "servicio de sanitario" de 80 X 20 cm y 4 con medidas de 15 X 23 cm, identificando el servicio de damas y caballeros. Por remodelacio´n y mejora de área de sotano del Edificio Central.</t>
  </si>
  <si>
    <t xml:space="preserve">Por 4 servicios de pintura general, tipo bicapa, para motocicletas, 4 servicios de pintura bicapa cajuela mediana, 4 servicios de pintura bicapa, para cascos de motocicletas y 4 servicios de mano de obra por arme y desarme de motocicletas. Los servicios de pintura se utilizarán para las motocicletas y cascos, asignadas a la Coordinación de Reclamos de Daños de la Gerencia de Seguros y Fianzas. </t>
  </si>
  <si>
    <t>TALLERES DE REPARACIÓN Y RENTA, S.A.</t>
  </si>
  <si>
    <t>Por suministro e instalación de fachada en aluminio fijos de 6.070 mts de ancho por 2.10 mts de alto y puerta aluminio euro color negro, vidrio claro de 6 mm chapa y bisagra. Fachada de aluminio fijos de 2.050 mts de ancho por 2.10 mts de alto y puerta aluminio euro color negro, vidrio claro de 6 mm chapa y bisagra. Derivado a remodelación en Edificio Seguros y Fianzas por cambio en el organigrama de la institución y al crecimiento de las diferentes agencias.</t>
  </si>
  <si>
    <t>Por suministro e instalación de: 1 tablero eléctrico de 4 polos, para energía regulada, 1 tablero eléctrico de 8 polos, para energía general, 25 mts de tubería de 3/4" electrica para red y cámaras, 46 mts de tubería de 3/4" electrica normal y regulada, 8 lamparas tipo ojo de buey e instalación de circuitos. Por remodelación en agencia movil 2.</t>
  </si>
  <si>
    <t>CONSTRUCTURA DIGAQ, S.A.</t>
  </si>
  <si>
    <t>Por suministro e intalación de materiales (según detalle). Para remodelación agencia movil 2.</t>
  </si>
  <si>
    <t>Por fabricación e instalación de mueble para almacenamiento AL-01 de melamina de 5/8 nogal paría en laterales y superior, blanco frontal, zócalo remetido imitación aluminio, bisagras sin tiradores en medidas 0.76 mts de longitud x 0.38 mts de profundidad x 2.60 mts de alto. Para remodelación de la clinica del Edificio Central.</t>
  </si>
  <si>
    <t>WALTER ROLANDO HERNANDEZ LOPEZ / DICA CONSTRUCTORES</t>
  </si>
  <si>
    <t>Por suministro e instalación de materiales (según detalle). Derivado de trabajos en el salon de usos multiples ubicado en el sotano del Edificio Central.</t>
  </si>
  <si>
    <t>INTEGRACION PREDICE, S.A.</t>
  </si>
  <si>
    <t xml:space="preserve">Por demolición de muros de mamposteria y tibiques en vano, suministro e instalación de 90mts2 tabiques de tablayeso a dos caras, enchapado de tablayeso punto verde de 12x12m, suministro e instalación de 9 venanearías tipo proyectable de PVC blanco serie 70 más vidrio nevado de 5mm de 0.80m x 0.50m, y suministro e instalación de 165mts2 taboqies de aziñekp de piso a cielo.  derivado a la ampliación y mejora de los servicios sanitarios de área de sotano del Edificio Central. </t>
  </si>
  <si>
    <t xml:space="preserve">W&amp;E CONSTRUCCIONES </t>
  </si>
  <si>
    <t xml:space="preserve">Por apertura y resane de vano para instalación de puerta y modificación de vano existente, suministro e instalación de drenajes para instalación de 2 sanitarios 2 lavamanos y 1 mingitorios, suministro e instalación de hidraulicas para instalación de 2 sanitarios, 2 lavamanos y 1 mingitorio, suministro e instalación de 6.5mts2 de tabique de durock con aislante de fibra de vidrio, readecuciones de instalaciones electricas, no incluye suministro de lamparas, instalación de artefactos sanitarios 2 sanitarios, 2 lavamanos y un mingitorio incluye contrallaves mangueras de abasto, frigeria de desague y grifos de push para lavamanos (no incluye los accesorios sanitarios), suministro e instalación de 2 extractores de olor y  flete de extraccion de ripio a tiradero autorizado. derivado a remodelación y mejora en servicio sanitarios de clientes en áreas de sotano en el Edificio Central. </t>
  </si>
  <si>
    <t xml:space="preserve">Por suministro e instalación de 2 fachadas (A y E) en aluminio fijos y puerta de aluminio euro color negro, vidrio claro de 6mm, con chapa, y  bisagra. (fachada A de 3.990mts ancho x 2.40mts alto y fachada B de 3.770mts ancho x 2.40mts alto) y una fachada (C) de 0.90mts ancho por 2.30mts alto, suministro e instalación de puerta aluminio Euro negro, chapa, bisagras, vidrio claro de 6mm. Derivado a remodelación en Edificio Seguros y Fianzas por cambio en el organigrama de la Institución y al crecimiento de las diferentes gerencias. </t>
  </si>
  <si>
    <t xml:space="preserve">Por suministro e instalación de 3 paneles CPVC para ingreso en área de descanso de gradas M2, suministro e instalación de 1 rotulo de ingreso al gimnasio con medidas de 1.40mts x 0.60mts y suminstro e instalación de 1 puerta de PVC en acceso a archivo, tipo persiana color madera clara de 0.90mts x 2.10mts. Derivado a trabajos de readecuación de archivo más rotulo de identificación de área remodelada en el sotano del Edificio Central. </t>
  </si>
  <si>
    <t>FECHA DE ACTUALIZACIÓN: AÑO 2022</t>
  </si>
  <si>
    <t>CORRESPONDE AL AÑO DE 2022</t>
  </si>
  <si>
    <t>FECHA DE ACTUALIZACIÓN: AÑO 2023</t>
  </si>
  <si>
    <t>CORRESPONDE AL AÑO DE 2023</t>
  </si>
  <si>
    <t xml:space="preserve">Por compra de resmas de papel bond, tamaño carta 75 gr/m2 o 20 libras, medida 8.5" x 11" (216 mm x 279 mm); empaque antihumedad, en cajas de 10 resmas. Para existencia y despacho de esta unidad y reparto a las Dependencias de la Institución. </t>
  </si>
  <si>
    <t>LIBRERÍA E IMPRENTA VIVIAN, S.A.</t>
  </si>
  <si>
    <t>Por compra de 1 kit impresa de carnet ZC32-000CQ00LA00, 1 caja de 500 unidades de tarjetas de PVC Zebra 104523-1111, 2 kit de limpieza IMP ZC100/ZC300 (2U) 105999-310-01. Equipo para elaboración de gafetes para todo el personal de Edificio Central.</t>
  </si>
  <si>
    <t>Por alquiler de espacio de 1 stand de 3 mts x 1 mts. Por participación en la Feria de empleo Promovida por la Fundación Pro Educación y Empleo, que se llevará a cabo el 30 de enero del 2024 para atraer talento y promover la marca de El Crédito y así mismo cubrir plazas vacantes.</t>
  </si>
  <si>
    <t>CONTRATA-ME GUATEMALA, S.A.</t>
  </si>
  <si>
    <t>Por compra de 12 camisas tipo columbia de tela royal dri con dri-fit, 4 chumpas impermeables en color azul marino con reflectivo y pecho derecho. Para uso exclusivo de los gestores domiciliares de la gerencia de tarjeta de crédito, para estar debidamente identificados para entrega de tarjetas.</t>
  </si>
  <si>
    <t>DAVID SALOMON VÉLIZ VILLAGRAN / MULTISERVICIOS GLOBALES</t>
  </si>
  <si>
    <t>700 agendas azules tipo presidente 2024 para el Crédito Hipotecario Nacional de Guatemala. Para promocionar la marca de el Crédito Hipotecario Nacional de Guatemala. Según solicitud de compra o contratación No. 1642-2023, del Departamento de Mercadeo de la Gerencia de Negocios.</t>
  </si>
  <si>
    <t>REGALOS Y PROMOCIONES, SOCIEDAD ANÓNIMA</t>
  </si>
  <si>
    <t xml:space="preserve">Por contratación de servicio de instalaciones y alimentación, para 38 personas (Coordinación de Reclamos Personas). Para la reunión de los resultados anuales del Plan Operativo 2023 de la Gerencia de Seguros y Fianzas, que se llevara a cabo el lunes 22 de enero de 2024 en horario de 13:00 a 16:00 pm. </t>
  </si>
  <si>
    <t>RESTAURANTES Y SERVICIOS, S.A.</t>
  </si>
  <si>
    <t xml:space="preserve">Por contratación de servicio de instalaciones y alimentación, para 39 personas (Coordinación Comercial). Para la reunión de los resultados anuales del Plan Operativo 2023 de la Gerencia de Seguros y Fianzas, que se llevara a cabo el lunes 22 de enero de 2024 en horario de 8.30 a 11:30am. </t>
  </si>
  <si>
    <t xml:space="preserve">Por compra de 6 baterias para radios EP350MX. Para uso de los Vigilantes del Departamento de Seguridad. </t>
  </si>
  <si>
    <t>TRANSRECEPTORES, S.A.</t>
  </si>
  <si>
    <t xml:space="preserve">Por compra de 2 camillas con dos gavetas y gabinete con puertas abatibles, 1 gradilla de dos peldaños, 2 carros de curaciones de acero inoxidable con rodos, 1 atril de dos ganchos, 5 grascos de vidrio con tapa, 1 nebulizador para adulto y 1 esfigmomanómetro de pedestal, Welch Allyn. abastecimiento de mobiliario y equipo para uso en Clínica Médica.  </t>
  </si>
  <si>
    <t xml:space="preserve">Por compra de 3 ventiladores de pared. Para uso de las instalaciones de la Gerencia de Banca de Desarrollo. </t>
  </si>
  <si>
    <t xml:space="preserve">PROVEEDORA DE TECNOLOGIA Y SUMINISTROS </t>
  </si>
  <si>
    <t xml:space="preserve">Por compra de 700 cintas color azul con impresión de logo a un color (blanco) y en un solo lado. Para el personal de nuevo ingreso y reposiciones por extravío o deterioro. </t>
  </si>
  <si>
    <t>IMPRESORAS DE GAFETES, S.A.</t>
  </si>
  <si>
    <t>Por compra de televisión de 75 pulgadas y brackets para televisión de 75 pulgadas. Para uso en la sala de reuniones de la Gerencia de Análisis de Créditos.</t>
  </si>
  <si>
    <t>DISTRIBUIDORA ELECTRONICA, S.A.</t>
  </si>
  <si>
    <t>Por suministro e instalación de 19 tomas dobles a diferentes alturas, incluye Braker, cableado, tomas y canalización. Por remodelación y mejora del Salon de Usos Multiples ubicados en el sotano del Edificio Central.</t>
  </si>
  <si>
    <t>JOSE ISMAEL DARDON CASTILLO / ISMA-SISTMEAS</t>
  </si>
  <si>
    <t>Por servicio de mantenimiento preventivo mensual para los 4 ascensores marca mitsubishi correspondiente a los meses; enero, febrero, marzo, abril del 2024. Por mantenimiento a los elevadores del Edificio Central.</t>
  </si>
  <si>
    <t>Por servicio de desmontaje de 3 laminas de fibra de vidrio en mal estado, suministro e instalación de 3 laminas de policarbonato de 10 pies de perfil 7. Por cambio de laminas en mal estado con filatraciones en Almacenes de depósito.</t>
  </si>
  <si>
    <t>Por servicio de instalaciones y alimentación para 230 personas. Para llevar a cabo el taller capacitación -"Team Building", dirigido a la Gerencia de Seguros y Fianzas, el 27 de enero del 2024.</t>
  </si>
  <si>
    <t>MULTISOLUCIONES, S.A.</t>
  </si>
  <si>
    <t>Por compra de 3 dispositivos QBloT EE, 3 adaptadores de Corriente 110V/12V. Por compra de dispositivos pre-alerta sismico para recibir notificaciones de la Red de Sensores Quake Alert de magnitud 5.0, para los Edificios: Central, Quinta Avenida y Seguros y Fianzas.</t>
  </si>
  <si>
    <t>FOREACH, S.A.</t>
  </si>
  <si>
    <t>Por contratación de 6 meses de servicio de Pre-Alerta para recibir notificaciones de la Red de Sensores Quake Alert. de magnitud 5.0, para los Edificios: Central, Quinta Avenida y Seguros y Fianzas.</t>
  </si>
  <si>
    <t>Por compra de 4 sillas gris/azul con rodos PU, medidas 48 cm de frente por 48 cm de profundidad por 89-97 cm de alto, 10 sillas comedor cuero textil blanco, patas de madera natural, medidas 68 cm de frente por 36 cm de profundidad por 49 cm de alto, 2 sillas azules con base de metal, medidas 73 cm de frente por 82 cm de profundidad por 88 cm de alto. Se utilizará para remodelación de la Clínica del Edificio Central.</t>
  </si>
  <si>
    <t>Por acondicionamiento de vano de puerta para bóveda de 0.90 mts x 2.10 mts a 1.20 mts x 2.20 mts, incluye demolición de columna y dintel, más armado de columnas de 0.20 mt x 0.15 mts con 4 varillas No. 4 más estribos No. 3 grado 40. Para remodelación de Agencia Nueva Santa Rosa.</t>
  </si>
  <si>
    <t>BRAYAN ORLANDO SANDOVAL ORELLANA / ARKYBOS CONSTRUCTION</t>
  </si>
  <si>
    <t>Por suministro e instalación de 2 ventanas de vidrio laminado de 0.50 mts de longitud x 0.50 mts de ancho, más perfil de aluminio europeo. Se utilizará para remodelación agencia móvil 2.</t>
  </si>
  <si>
    <t>Por instalación de 1 equipo de aire acondicionado tipo mini Split de 24,000. Por remodelación de la Clínica del Edificio Central.</t>
  </si>
  <si>
    <t>Por suministro de generador de 6,000 watts uso continuo y 7,000 watts maximos. Se utilizará para remodelación de agencia móvil 2.</t>
  </si>
  <si>
    <t>Por desmontaje, cambio de 1 pivotes y reinstalación de puerta de aluminio mas reinstalación de brazos hidráulico, desmontaje, cambio de pasadores ocultos y reinstalación de puerta fija. Por cambio de puerta de mal estado.</t>
  </si>
  <si>
    <t>Por suministro e instalación de 1 puerta de UPVC imitación madera línea Deluxe, chapa multipunto incluyen refuerzo en marco, medidas de 0.85 mts x 2.10 mts igual a P2 detalle en planos para área de calentadores más sobre marco de table yeso. Suministro e instalación de 5 puerta UPVC imitación madera línea Deluxe chapa multipunto más vidrio nevado claro de 5 mm más chapa multipunto o picaporte con refuerzo, medidas 0.79 mts x 1.80 mts igual a P3 (detalle en planos). Por remodelación y mejora de servicios sanitarios de mujeres en el Area del Sotano del Edificio Central.</t>
  </si>
  <si>
    <t>Por suministro e instalación de puerta UPVC imitación madera línea Deluxe chapa multipunto más vidrio nevado claro 5 mm más chapa multipunto o picaporte con refuerzo, medidas 0.79 mts x 1.80 mts igual a P3 (detalle en planos).  Por remodelación y mejora de servicios sanitarios de hombres en el Area del Sotano del Edificio Central.</t>
  </si>
  <si>
    <t>Por compra de 15 archivos vertical de 4 gavetas de 0.59 mts de fondo x 0.46 mts de ancho x 1.32 mts de alto, color negro, material de metal. Para atencion de los futuros requerimientos de las dependencias.</t>
  </si>
  <si>
    <t xml:space="preserve">Por servicio de destrucción de mercadería de abandono localizada en bodega de Almacenes de Depósito. A Solicitud de la Superitendencia de Administración Tributaria (SAT), se solicita destruir mercderia en abandono que se encuentra en bodega de Almacenes de Depósito. </t>
  </si>
  <si>
    <t xml:space="preserve">Por demolición de 4m2 muros en área de autobanco más ampliación de ventana en servicio sanitario,  demolición de zócalo en área de servicio sanitario, suministro e instalación de flashing metálico en unión entre pared y cubierta metálica exterior, suministro e instalación de 4.35mts2 de tablayeso panel verde más estructura de canales de 2 1/2" calibre 22 más estructura de postes de 2 1/2" calibre 20, levantado de 1.5m2 de muro de mampostería con block de 35 kg de 0.14x0.19x0.39mt en área de autobanco, suministro de materiales para 161.78m2 de alisado en muros exteriores en área de parqueo más mano de obra, suministro e instalación de 4m2 de azulejo en muro divisorio entre lavamanos e inodoro, fabricación e instalación de 1m2 ventanería de vidrio crudo de 8mm con perfil de PVC color blanco ara área de servicio sanitario, suministro e instalación de un refuerzo metálico de 2"x2" para marco de 4 persinas, suministro e instalación de puerta de medf de 2" más aplicación de pintura laquedada color blanco más marco de madera más manecilla cuadrada y suministro e instalación de luminaria tipo bombilla. Se utilizará para remodelación Agencia Nueva Santa Rosa. </t>
  </si>
  <si>
    <t xml:space="preserve">ARKYBOS CONSTRUCCIÓN </t>
  </si>
  <si>
    <t xml:space="preserve">Por compra de 220 playeras en varias tallas con un logo impreso a full color (tallas varias: S, M, L, XL). Playeras para ser utilizadas por todos los integrantes de la Gerencia de Seguros y Fianzas en la actividad de integración y Plan Operativo 2024, a llevarse a cabo el sábado 27 de enero en la Finca Cienaguilla, San José Pinula. </t>
  </si>
  <si>
    <t>MULTISERVICIOS GLOBALES</t>
  </si>
  <si>
    <t xml:space="preserve">Por compra de 8 toner modelo HP 414A, color black, cyan, yellow y magenta código W2023A. Para impresora HP Laserjet Pro M479f, utilizada en la Gerencia de Planificación y Desarrollo y Depto. de Procesos y Mejora Continua. </t>
  </si>
  <si>
    <t>CORPORACIÓN PRIME PC</t>
  </si>
  <si>
    <t>Por compra de 41 grifos de push, cromo Grif Institucional. Para instalación de los servicios sanitarios del Edificio central.</t>
  </si>
  <si>
    <t xml:space="preserve">Por servicio de diseño e interiores y planificación de recepción para el sotano del Edificio Central. Derivado a la remodelación en área de recepción para el sotano del Edificio Central. </t>
  </si>
  <si>
    <t xml:space="preserve">GALIARE ARQUITECTURA </t>
  </si>
  <si>
    <t xml:space="preserve">Por adquisición de bolsón de 150,000 mensajes de texto durante 2 meses. Servicio de contingencia para envío de mensajes de texto para el uso específico de banca en línea. </t>
  </si>
  <si>
    <t xml:space="preserve">Por compra de 1,850 rollos de papel higiénico jumbo color blanco, peso base (g/m2) 18, diámetro del rollo 23.00 mm, diámetro del cono 76 mm de la hoja 90.5 mm, textura suave lisa resistente de 500 metros por bobina ROLLO COMPACTO, en presentación de 12 unidades por cajas. Para existencia, despacho de esta Unidad, reparto a la Unidad de servicios y limpieza, Gerencia de Seguros y demas Departamentos Adscritos. </t>
  </si>
  <si>
    <t>PAPELES ECOLOGICOS, S.A.</t>
  </si>
  <si>
    <t xml:space="preserve">Por suministro e instalación de 1 puerta de dos hojas con medidas de 1.50mts de ancho x 2.10 mts de alto, de tipo abatibles con material de aluminio color negro y vidirio de 6mm, láminado claro, incluyendo en cada hoja una barra de empuje de aluminio, chapa de seguridad y brazo de cierre tipo Jakson abatible aéreo. Colocando en la parte superior del contramarco dos ventas de tipo proyectables del mismo material y vidrio con altura de 0.50 mts x 1.50 mts de ancho. Instalación de puerta de acceso principal del Gimnasio, ubicado en el sotano del Edificio Central. </t>
  </si>
  <si>
    <t xml:space="preserve">REVIGUA </t>
  </si>
  <si>
    <t xml:space="preserve">Por compra de 7 camisas estilo columbia y 5 blusas estilo columbia. Para Gerentes, Coordinadores, Jefes de Departamento y Jefes de Agencia, Por actividad de kick off 2024 a realizarse el 5 de enero de 2024. </t>
  </si>
  <si>
    <t>UNIFORMES DE GUATEMALA / DISEÑOS DE COLECCIÓN ALEJANDRA, S.A.</t>
  </si>
  <si>
    <t>ENERO 2024</t>
  </si>
  <si>
    <t>FIN</t>
  </si>
  <si>
    <t xml:space="preserve">Por compra de 37 contenedores de PC 3 y 20 bolsas rojas grandes C5. Insumos para descartar desechos bio-infecciosos de la Clínica Médica. </t>
  </si>
  <si>
    <t xml:space="preserve">Por compra de 3,000 consultas electronicas a distancia en El Registro General de la Propiedad de la zona central. Para el proceso de actualizacion de avalúos de valuación trimestrles, verificación de datos de casos para cobro judicial, activos extraordinarios. </t>
  </si>
  <si>
    <t>REGISTRO GENERAL DE LA PROPIEDAD</t>
  </si>
  <si>
    <t xml:space="preserve">Por 2 instalciónes de gabinetes de red, 2 patch panel Cat6, 1 instalación de gabinete de exterior y 20 instalaciones de comunicación de red cat6. Instalaciones de gabinetes para Agencia Nueva Santa Rosa por remodelación y adecuación de Gabinete de Exterior en Agencia Movil Ayarza.  </t>
  </si>
  <si>
    <t xml:space="preserve">Por instalación de 15 mts de fibra optica incluyendo conexiones en el centro comercial Gran Carcha. Incluye fusiones de fibra y caja molex GT-KCATm-452671. Realizar la contratación para instalación de fibra en la Agencia Gran Carcha para habilitar el enlace redundante de internet pra SD WAN.  </t>
  </si>
  <si>
    <t>RED OPTIMA, S.A.</t>
  </si>
  <si>
    <t xml:space="preserve">Por compra de 950 block de notas de 400 hojitas de 3"x3" (pos it) colores pastel y 2,000 fundas plásticas transparentes protectoras tamaño oficio en paquetes de 100 unidades. Para existencia, despacho de esta unidad y reparto a las Dependencias de la Institución. </t>
  </si>
  <si>
    <t>PAPELERIA ARRIOLA, SOCIEDAD ANONIMA</t>
  </si>
  <si>
    <t xml:space="preserve">Por compra de 20 cintas Ribbon KX2020 para maquina de escribir eléctrica.  Para existencia, despacho de esta unidad y reparto a las Dependencias de la Institución. </t>
  </si>
  <si>
    <t>LA NASA</t>
  </si>
  <si>
    <t xml:space="preserve">Por compra de 50 galones de vitrico rosado para pulir piso, con vencimiento año 2025. Para existencia, despacho de esta unidad y reparto a las Dependencias de la Institución. </t>
  </si>
  <si>
    <t xml:space="preserve">Por compra de 100 libros de actas tamaño oficio con líneas foliados, empastado color negro. Para existencia, despacho de esta unidad y reparto a las Dependencias de la Institución. </t>
  </si>
  <si>
    <t xml:space="preserve">Por compra de 20,000 sobres manila media carta con membrete en tinta negra parte superior del sobre, en paquetes de 100 unidades. Para existencia, despacho de esta unidad y reparto a las Dependencias de la Institución. </t>
  </si>
  <si>
    <t>Por suministro e instalación de 2 calentadores de 65 galones más bypass. Por mejora y remodelación en el área de duchas para el personal del Crédito en el Edificio Central.</t>
  </si>
  <si>
    <t xml:space="preserve">Por compra de 200 cajas de sobres oficio en blanco 90 gramos, con ventana impresos full color 100 sobres por caja y 20 resmas de hojas membretadas full color tamaño carta. Para existencia, despacho de esta unidad y reparto a las Dependencias de la Institución. </t>
  </si>
  <si>
    <t xml:space="preserve">IMPRENTA Y SERVICIOS ARAGON </t>
  </si>
  <si>
    <t xml:space="preserve">Por compra de 2,000 folder impresos sección de reclamos, en paquetes de 100 unidades, 200 paquetes de folder manila tamaño oficio membretados en tinta negra, con pestaña de 100 unidades por paquete y 25 block de pases de salida de personal, medio oficio de 25 unidades por block. </t>
  </si>
  <si>
    <t xml:space="preserve">Por compra de 3 mupies de 1x1.70mts de madera con metal e iman para medición y con impresión en alta resolución. (según diseño). Para los Edificios de 5ta. Av., Seguros y Fianzas y Edificio Central, por actividades de Recursos Humanos, para incentivar a los colaboradores, a tener una buena actitud de servicio. </t>
  </si>
  <si>
    <t xml:space="preserve">SOLUCIONES GRÁFICAS </t>
  </si>
  <si>
    <t xml:space="preserve">Por suministro e instalación de 2 persianas verticales de PVC color Tan de 2.10m ancho x 2.55m alto. En nivel 4, Edificio Central. Derivado a la remodelación en Edificio Central por cambio en el organigrama de la Institución y al crecimiento de las diferentes gerencias. </t>
  </si>
  <si>
    <t xml:space="preserve">DECO PERSIANAS </t>
  </si>
  <si>
    <t>Adquisición de 12 laptops i5 de 13va. Generación y 15.6 pulgadas. Asignar equipo requerido y distribuido para: 3 Gerencia de Planificación y Desarrollo, 8 Auditoría Interna y 1 Gerencia de Canales de Comercialización. Según solicitud de compra o contratación No. 29-2024, de la Gerencia de Tecnología.</t>
  </si>
  <si>
    <t xml:space="preserve">Por suministro e intalación de 3 persianas verticales de PVC color Tan de 2.20m ancho x 2.60m alto. En nivel 6, Edificio Central. Derivado a remodelación en Edificio Central por cambio en el organigrama de la institución y al crecimiento de las diferentes Gerencias. </t>
  </si>
  <si>
    <t>PERSIANAS DE GUATEMALA</t>
  </si>
  <si>
    <t xml:space="preserve">Por servicio de reparación de generador Ai Power de 12KW. Habilitación de generador para Agencia Proceres. </t>
  </si>
  <si>
    <t xml:space="preserve">Por compra de 50 kit de accesorios para sanitario, 50 cotrallaves VK, 50 sapitos para sanitario, 50 palanquillas de metal para inodoro, 50 mangueras para lavamanos, 50 mangueras para sanitario, 15 rollo de teflon de 1/2, 25 cartuchos de silicone sista multiusos, 25 tapones cromados para lavamanos, 20 chorros de 1/2, 1 llave Stilson 18", 1 llave Stilson de 12", 2 cangrejos de 10" y corta tubo. </t>
  </si>
  <si>
    <t xml:space="preserve">DISTRIBUIDORA RODRIGUEZ </t>
  </si>
  <si>
    <t>Taller "Team Building - Integración d Equipos de Trabajo". Dirigido a 100 personas de la Gerencia de Tarjeta de Crédito y Gerencia de banca de Bienes Raíces.</t>
  </si>
  <si>
    <t xml:space="preserve">Por suministro e instalación de pizarrones de vidrio con un grosor de 6mm y medidas de 1.70m ancho x 1.00m alto, el cual tendra un fondo blanco para mayor visibilidad al escribir, instalado con 6 espaciadores de acero inoxidables, incluyendo un logotipo del banco en la parte superior derecha. Por remodelación se necesitan nuevos pizarrones. </t>
  </si>
  <si>
    <t>Compra de 4 cortinas enrollables material screen, color gris de diferentes medidas: 1 de 1.00 X 3.10 metros, 1 de 1.01 X 3.10 metros, 1 de 0.97 X 3.10 metros y 1 de 1.56 X 2.50 metros. Por remodelación de las oficinas de la Gerencia de Análisis de Créditos en el tercer nivel del Edificio Central.</t>
  </si>
  <si>
    <t>Cortinas Rodiguez A.</t>
  </si>
  <si>
    <t xml:space="preserve">Por elaboración de logo CHN encajuelados en pvc de 5 milimetros, con base de madera e iluminación LED de 2.40x1 metros, elaboración de logo CHN encajuelados en PVC de 5 milimetros, con base de madera e iluminación LED de 2.20x0.75mts, elaboración de logo CHN encajuelados en PVC de 5 milimetros, con base de madera e iluminación LED 1.90x0.50mts y elaboración de número 9 encajuelados en PVC de 5 milimetros de 30 cm de ancho x 1.10mts de alto. Para promoción de Banco CHN en eventos y activaciones como Ferias de Vehículos, open house, conciertos y demás actividades. </t>
  </si>
  <si>
    <t xml:space="preserve">Por compra de 2 mingitorio blanco con spud más fluxometro de palanca, 8 lavamanos blanco de pedestal ovalado, 6 dispensadores de papel de rollo a pared, acero inoxidable, 4 dispensadores de jabon liquido de push a pared, acero inoxidable y 6 inodoro blanco one piece con asiento elong, con lento doble puch, tapa plana. derivado a remodelacion de Edificio de Seguros y Fianzas por cambio en el organigrama de la institución y al crecimiento de las diferentes Gerencias. </t>
  </si>
  <si>
    <t xml:space="preserve">Por compra de 4,000 calendarios de pared para el año 2024, tamaño 21x17", con 12 hojas (una por cada mes) impresos a dos colores en papel bond blanco 80 gramos, alta blancura, encuadernados con varilla de metal. Empacados en paquetes de 50 unidades. Para promoción de Banco CHN con clientes externos. </t>
  </si>
  <si>
    <t>SERVIPRENSA, S.A.</t>
  </si>
  <si>
    <t xml:space="preserve">Por instalación de UPS con cable THHHN #10, tubería de PVC, tomacorriente eléctrico de 15A 110V e instalación de generador eléctrico con cable TSJ de 4x6, tuberia de PVC, tomacorriene 15A 110V. Se utilizará para remodelación agencia móvil 2. </t>
  </si>
  <si>
    <t>Reemplazo de condensadora de 24,000 BTU, corriente 208-230/1/60, refrigerante ecologico R-410. Para el sistema de aire acondicionado de servidores del primer nivel del edificio de Seguros y Fianzas, zona 9, por daño definitivo del actual.</t>
  </si>
  <si>
    <t>Compra de 45 telefonos con capacidad de 4 lineas sip, soportar poe, doble puerto gigabit ethernet, pantalla a color, 3 teclas personalizables y con adaptador de corriente. Distribuidos de la siguiente manera: 27 por traslado de la Gerencia de Recursos Humanos, 10 para Gerencia de Asesoria Juridica, 3 para la Gerencia de Negocios, 2 para Gerencia Administrativa, 2 para la Gerencia de Canales de Comercializacion y 1 para la Gerencia de Planificacion y Desarrollo; para atender requerimientos.</t>
  </si>
  <si>
    <t>Importadora de materiales electricos, S.A.</t>
  </si>
  <si>
    <t xml:space="preserve">Por compra de 500,000 precintos de denominación Q. 10,000 en fajos de 100 unidades. Para existencia, despacho de esta Unidad y reparto a las Dependencias de la Institución. </t>
  </si>
  <si>
    <t xml:space="preserve">LITOGRAFIA E IMPRENTA GC </t>
  </si>
  <si>
    <t>Compra de 200 refacciones. Para actividad "Refaacciones de amor con Fito y Fety" en la pediatría del Hospital General San Juan de Dios, el 08/02/2024.</t>
  </si>
  <si>
    <t>Industria Panificadora Isopan, S.A.</t>
  </si>
  <si>
    <t>Compra de 1,000 esponjas color verde medida 15X10 centrimetros y 200 insecticidas de 430 ML aroma eucalipto. Para existencia y despacho de la Unidad de Proveeduría y reparto a las dependencias de la Institución.</t>
  </si>
  <si>
    <t>Provales, S.A.</t>
  </si>
  <si>
    <t>Compra de 3 cortinas tipo enrollable de material screen, color beige de diferentes medidas: 2.01 m X 2.50 m, 2.06 m X 2.50 m y 1.0 m X 2.50 m. Por remodelación del Departamento de Mantenimiento.</t>
  </si>
  <si>
    <t>Compra de 1 impresora multifuncional a colores, de alto rendimiento, compatible con Windows.  Para uso exclusivo de la Vicepresidencia.</t>
  </si>
  <si>
    <t>Compañía Internacional de Productos, S.A.</t>
  </si>
  <si>
    <t>Compra de 6 roll ups de 0.80 X 2.00 metros. Para prmoción de Tarjeta de Crédito +Puntos y pagos Neonet.</t>
  </si>
  <si>
    <t>Compra de 200 magneticos full color de 9.62 X 6.64 cm e impresión de booklet "Seguros CHN Congreso", tamaño carta full color, tiro y retiro en couche 80. Para promoción de Seguro de Vida de Banco CHN.</t>
  </si>
  <si>
    <t>Bee Marketing</t>
  </si>
  <si>
    <t xml:space="preserve">Por compra de 17 sellos automaticos y 2 tintas para sello autómatico color negro, para uso del personal de la Gerencia. </t>
  </si>
  <si>
    <t xml:space="preserve">IMPRENTA JOCABED </t>
  </si>
  <si>
    <t xml:space="preserve">Por compra de 830 resmas de papel bond, tamaño carta 80 gr/m2 o 20libras, medidas 8." x 11" blancura al 90%, Empaque anti humedad, en cajas de 10 resmas. Para existencia, despachode esta Unidad y reparto a las Dependencias de la Institución. </t>
  </si>
  <si>
    <t xml:space="preserve">Por compra de 1 impresora multifuncional Epson L3250, velocidad de impresión: 10 IPM negro, 5 IPM color, resolución: 5760x1440, Tanque de tinta integrado. (Ecotank). Para uso de la Gerencia, para emitir protocolos. </t>
  </si>
  <si>
    <t>Suministro e instalación de 25 m2 de azulejo procelanato Stella Bianco en paredes de 0.60 X 0.60 cm. Suministro e instalación de 7.2 m2 de piso porcelanato urban tapei de 59X119 cm. Instalaciones electricas incluye: 1 tomacorriente para espejo + secados de manos, instalación de lampara existente y un extraactor de olores. Trabajos para los servicios sanitarios en el cuarto nivel del Edificio Central.</t>
  </si>
  <si>
    <t>Ges Constructora</t>
  </si>
  <si>
    <t>Servicio de mantenimiento a 4 equipos de aire acondicionado tipo casette de 36,000 BTU y reparación de 2 equipos de aire acondicionado tipo casette de 36,000 BTU, instalados en sala de reuniones y oficina de Jefe de Agencia. Incluye busqueda y sellado de fuga más carga de refrigerante. Para Agencia Zona 15.</t>
  </si>
  <si>
    <t>Suministro e instalación de 153.50 metros de zócalo de PVC negro de 10 cm de alto y suministro e instalación de 70 tapaderas para zócalo. En el tercer nivel del Edificio de Seguros y Fianzas por remodelación.</t>
  </si>
  <si>
    <t>Corporación Briago, S.A.</t>
  </si>
  <si>
    <t>Por servicio de instalaciones y alimentación. Para llevar a cabo el taller "Team Building - Integración de Equpos de Trabajo", dirigido a 100 personas de la Gerencia de Tarjeta de Crédito y Gerencia Banca de Bienes Raíces, el 10/02/2023.</t>
  </si>
  <si>
    <t xml:space="preserve">Por compra de 200 certificados de Walmart de Q. 100.00. Los Certificados se utilizarán para el "Programa de Referidos" de Monte de Piedad. </t>
  </si>
  <si>
    <t xml:space="preserve">Por servicio de mantenimiento de 3 equipos de aire acondicionado ubicados en Centro de Negocios de Galerías del Sur. Los equipos de aire acondicionado habian bajado de rendimiento por falta de mantenimiento. </t>
  </si>
  <si>
    <t xml:space="preserve">Por compra de TRX cinchos de suspensión con amount. Para uso en el salon de usos multiples, ubicado en el sotano del Edificio Central. </t>
  </si>
  <si>
    <t>FITEQ, S.A.</t>
  </si>
  <si>
    <t xml:space="preserve">Por compra de 2 televisores Smart 4K 55" y 2 brazos móviles para instalación de televisor. Se utilizarán para uso del Depto. de Cobros para estar visualizando indicadores, resultados de recuperación y efectividad. </t>
  </si>
  <si>
    <t>NUEVOS ALMACENES, S.A.</t>
  </si>
  <si>
    <t xml:space="preserve">Por suministro e instalación de 14 perfil de aluminio de 3" anclado a losa y piso y suministro e instalación de 2 perfiles de aluminio de 4" anclado a losa y piso. Derivado a remodelación en Edificio de Seguros y Fianzas por cambio de organigrama de la Institución y al crecimiento de las diferentes Gerencias. </t>
  </si>
  <si>
    <t xml:space="preserve"> Por suministro e instalación de 32mts de zocalo plástico de 3", suministro e instalación de 14mts2 cielo retículado de fibra mineral de 0.60x0.60mts y suministro e instalación de 14mts2 de alfombra antideslizante de hule color gris. Se utilizará para remodelación agencia móvil 2. </t>
  </si>
  <si>
    <t xml:space="preserve">CONSTRUCTORA VIC </t>
  </si>
  <si>
    <t xml:space="preserve">Por suminstro e instalación de acometida eléctrica principal de 100 amp más caja RH 100 amp más flipon 2x100 amp más caja tipo socket para contador monofásico 120/220V con cable THHN calibre No. 2 y tubería EMT de 11/4" más mano de obra. Se utilizará para la instalación de energía eléctrica de Agencia Nueva Santa Rosa. </t>
  </si>
  <si>
    <t>Por suministro e instalación de: 35 mts de tubería de 3/4" para alarma y seguridad, 5 tomacorrientes de 110V, 3 cableados para circuitos regulados, 6 switches, 1 circuito para toma LED exterior. Por remodelación de Agencia Móvil 2.</t>
  </si>
  <si>
    <t>BYRON EDUARDO JUAREZ ALVARADO / CONSTRUCTORA VIC</t>
  </si>
  <si>
    <t>Por servicio de rotulación de 22 mt2 de ventaneria existente por medio de vinil sandblast, según diseño presentado, instalación en el 6to. Nivel. Por remodelación en el Edificio Central por cambio en el organigrama de la Institución.</t>
  </si>
  <si>
    <t>Por suministro e instalación de: 5 mt2 de azulejo blanco estelar, 1 sanitario que incluya contrallave manguera de abasto y anillo de cera, 1 lavamanos de pedestal incluye grifo de push, contrallave manguera de abasto y drenajes, 1 extractor de olor, 1 interruptor para lampara, resane de paredes, 1 dispensador de papel de acero inoxidable para baño, 1 dispensador de jabor de acero inoxidable, 1 dispensador de papel para manos. Por remodelación en Edificio Seguros y Fianzas por el crecimiento de las diferentes gerencias.</t>
  </si>
  <si>
    <t>Por suministro e instalación de: 3 vidrios templados de 2.35 mts de ancho por 0.80 cm de alto, 1 vidrio templado de 2.10 mts de ancho por 0.80 cm de alto, 2 vidrios templados de 4.80 mts de ancho por 0.80 cm de alto. Por instalación en la pergola en la azotea del Edificio de 5ta. Avenida.</t>
  </si>
  <si>
    <t>LESTER NOEL AMILCAR LOPEZ GONZALEZ / REVIGUA</t>
  </si>
  <si>
    <t>Participación en el primer Congreso de lechería en climas cálidos. A realizarse el 07/03/2024 en el Centro de Convenciones Agexport zona 13. Y el día 08/03/2024 en las instalaciones del Parque Natural Ixpanpajul (km. 468). Para promoción y publicidad de Crediganado de Banco CHN.</t>
  </si>
  <si>
    <t>Universal Educativa</t>
  </si>
  <si>
    <t xml:space="preserve">Por compra de materiales y accesorios para instlación de cielo falso en tercer nivel del Edificio Seguros y Fianzas, por cambio de organigrama de la Institución y al crecimiento de las diferentes Gerencias.  </t>
  </si>
  <si>
    <t>SISTEMAS TECNICOS DE GUATEMALA, S.A.</t>
  </si>
  <si>
    <t xml:space="preserve">Por 560 unidades de planchas de fribra mineral PIN HOLE 5/8" x2´x4´ RH99. Para el tercer nivel del Edificio de Seguros y Fianzas, por cambio de organigrama de la Institución y al crecimiento de las diferentes Gerencias. </t>
  </si>
  <si>
    <t>Por compra de 1 escalera de aluminio de 6 pies. Para trabajos de colocación de productos y retiro de los mismos en la bodega de Proveeduría.</t>
  </si>
  <si>
    <t>FERRO ALUMINIUM, S.A.</t>
  </si>
  <si>
    <t xml:space="preserve">Por compra de 1,000 esencias de desinfectante para disolver en un galón varios aromas y 3,000 bolsas para tonel color negro de medidas de 38x63 pulgadas y de 2.5 milisimas de grosor, en paquetes de 100 unidades. Para existencia, despacho de esta unidad y reparto de las Dependencias de la Institución. </t>
  </si>
  <si>
    <t xml:space="preserve">Por compra de 200 saca grapas tipo uña, metalico con mango plastico color negro, 300 archivadores tamaño carta armados y 5 Bobinas Kraft de 30 pulgadas de ancho por 150 yardas, base 98 gramos. Para existencia, despacho de esta unidad y reparto a las Dependencias de la Institución. </t>
  </si>
  <si>
    <t>Compra de 20,000 sobres para tarjeta de debito PIN, en cajas de 5,000 unidades. Para existencia y despacho de la Unidad de Proveeduría y reparto a las dependencias de la Institución.</t>
  </si>
  <si>
    <t>Compra de 250,000 boletas unicas en tres partes numeradas del correlativo 16,325,001 en adelante, colores: blanco, amarillo y rosado; papel sensibilizado, en fajos de 250 unidades. Para existencia y despacho de la Unidad de Proveeduría y reparto a las dependencias de la Institución.</t>
  </si>
  <si>
    <t>Por compra de materiales eléctricos (según listado adjunto). Para trabajos de mantenimiento eléctrico realizados en la red de agencias.</t>
  </si>
  <si>
    <t>Por compra de 30 cubetas de pintura de 5 galones cada una, color blanco, tipo látex, descripción: MAGNUM LATEX MATE, es una pintura a base resina acrílica, de alto desempeño para decorar y proteger ambientes exteriores e interiores, amigable con el megio ambiente, libre de plomo y mercurio, con formula mejorada con nanopartículas, las cuales generan impermeabilidad en el sustrato, hacen mas difícil que el agua penetre hacia el interior. Porsee una alta nivelación y excelente poder cubriente, tiene contenido de biocidad con un marcado enfoque contra hongos, algas y líquenes. Durabilidad después de la aplicación es de tres años. Para su aplicación en el interior y exterior de agencias y edificios del Crédito Hipotecario Nacial de Guatemala.</t>
  </si>
  <si>
    <t>Suministro e instalación de 8.80 m2 de cerramiento de playwood a una cara imitación madera sin refuerzo, más listones a 0.20 m con seperación de 5mm, altura muro 2.75 m. Instalación de 0.96 m2 de muro a una con madera conacaste reciclada, altura de muro 2.75 m. Derivado a remodelación en Edificio Central por cambio en el organigrama de la institución y al crecimiento de las diferentes Gerencias.</t>
  </si>
  <si>
    <t>Capinteria Luis XV</t>
  </si>
  <si>
    <t>Habilitación de 5,750 hojas de libros contables: 3,050 Libro Diario, 950 Libro Mayor y 1,750 Analítico; para Seguros y Previsión, Fianzas, Monte de Piedad y Almacenes de Depósito en el Registro Mercantil. Para uso del personal de los diferentes Departamentos.</t>
  </si>
  <si>
    <t>Registro Mercantil</t>
  </si>
  <si>
    <t>Suministro e instalación de Raizor Ribbon con angulares de 1", soldados a pared perimetral, anclado con aisladores de porcelana y alambre espigado. Por seguridad perimentral en casa de 10 avenida zona 1.</t>
  </si>
  <si>
    <t xml:space="preserve">Servicios profesionales de auditoria externa para auditar y dictaminar los estados financieros, del periodo del 01/01/2023 al 31/12/2023, del Plan de Jubilaciones y Prestaciones por causas de muerte, para el personal de El Crédito Hipotecario Nacional de Guatemala, </t>
  </si>
  <si>
    <t>Gonzalez Juarez, Sociedad Civil</t>
  </si>
  <si>
    <t>Por suministro e instalación de recepción para control en el salon de uso multiples, ubicado en el sotano del Edificio Central. (detalles en solicitud).</t>
  </si>
  <si>
    <t>REMODELA</t>
  </si>
  <si>
    <t xml:space="preserve">Por servicio de detección y reparación de fuga de agua más reubicación de tubería PVC de 1/2 y llave de paso, remoción de 5mts2 de baldosa y mezclon, incluye extracción de ripio a tiradero autorizado, 5mts2 de vidrio templado de 4.80 mts de ancho x 0.80 cm de alto, función de 5 mts de mezclon y suministro e instalación de 5mts2 de porcelanato de 0.60 x 1.20. Trabajo de reparación de losa por filtraciones en 5to. nivel del Edificio Central. </t>
  </si>
  <si>
    <t xml:space="preserve">Por peritaje Grofotécnico Veerificación de documentos, para verificación de documentos por autenticidad. </t>
  </si>
  <si>
    <t>INFO IDENTIDAD, SOCIEDAD ANÓNIMA</t>
  </si>
  <si>
    <t xml:space="preserve">Por suministro e instalación de 63.55ml de zócalo de PVC color Caoba, con altura de 10 cm y suministro e instalación de estructura de melamina de 5/8" de color nogal paris incluye espejo, medida: 0.70mts de ancho, 1.10mts de alto y 0.20mts de fondo. Se utilizará para remodelación de Clínica del Edificio Central. </t>
  </si>
  <si>
    <t xml:space="preserve">Suministro e instalación de bandeja metálica de tubo rectangular de 5"x2" chapa 16, más aplicación de pintura, medidas de 1.80 metros de largo. Se utilizará para remodelación agencia móvil 2. </t>
  </si>
  <si>
    <t xml:space="preserve">Por acometida trifásica y separación de circuitos dedicados 120/240V de tablero de emergencia tablero normal y a tablero dedicado para aire acondicinado. Es necesario realizar la acometida trifásica a los tablero y la separación de los circuitos que se incluiran al tablero de emergencia y los que quedan dedicados a aires acondicionados y carga que no se incluiran en la planta eléctrica, en 9no. nivel del Edificio de Seguros y Fianzas zona 9. </t>
  </si>
  <si>
    <t>SOLUCIONES INMEDIATAS DISEÑO Y CONSTRUCCIÓN, S.A.</t>
  </si>
  <si>
    <t xml:space="preserve">Por acometida eléctrica para alimentación de 9no. Nivel del Edificio Plaza Corporativa con conexión a tablero principal y planta generadora electrónica. Para que en cualquier evento de falla eléctrica el nivel no se quede sin energía e impida continuar con las actividades. </t>
  </si>
  <si>
    <t>Por compra de 1 impresora HP Color LaserJet Pro 4203dw, 1 tóner HP 230A Black, 1 tóner HP 230A Cyan, 1 tóner HP 230A Yellow, 1 tóner HP 230A Magenta. Para uso del departamento de Capacitación.</t>
  </si>
  <si>
    <t>Por compra de 22 camisas tipo columbia (11 azules y 11 blancas) con dos bordados (Banco CHN y Banca de Desarrollo). Para uso del personal de nuevo ingreso de la Gerencia de Banca de Desarrollo, por trabajo de campo.</t>
  </si>
  <si>
    <t>Por compra de 500 botones publicitarios. Para todo el personal de la red de agencias para que los porte junto a su uniforme y para las actividades del Departamento de Banco del Niño.</t>
  </si>
  <si>
    <t>SERGIO EDUARDO IGUARDIA HUES / SOLUCIONES LITOGRAFICAS</t>
  </si>
  <si>
    <t>Por compra de materiales eléctricos según detalle en la solicitud de compra. Para instalaciones eléctricas en el Edificio Central.</t>
  </si>
  <si>
    <t>Por servicio de desmontaje y montaje de 3 tapas de rollos metálicos. Mantenimiento de 3 persianas metalicas que incluya: limpieza y engrase de guias, platos resortes y duelas, ajuste de pasadores y enderezado de duelas. Reparación de 1 costanera metalica de porton corredizo. Por mantenimiento preventivo de persianas de Agencia Quinta Avenida.</t>
  </si>
  <si>
    <t xml:space="preserve">Por compra de escritorio de melamina de 5/8", imitación madera, top de 1.35x0.70x0.75m con faldón frontal y laterales, estructura de metal con tubo de 1 1/4" pintado de color blanco, 5 escritoriosde melamina de 5/8", imitación madera, topo de 1.20x0.60m estructura de metal con tubo de 1 1/4", pintado en color blanco y 7 escritorios de melamina de 5/8", imitación madera, top de 1.22x0.60m con faldón frontal. Para el uso del personal de Recursos Humanos, en el 2do. Nivel del Edificio de Quinta Avenida. </t>
  </si>
  <si>
    <t>KREARK</t>
  </si>
  <si>
    <t xml:space="preserve">Por compra de 2 credenzas de melamina de 5/8" de 1.20x0.45x0.65 mts, con 3 gavetas y 2 puertas con entrepaño interior (para cafetín y café), top de melamina de 5/8", imitación madera, estructura de metal de 1 1/4" pintado en color blanco, medidas 4.12x0.60mts, y 8 mamparas fabricaadas con vidrio laminado 3+3mm con cantos pulidos fijado a top con soporte de media luna cromados, incluye sandblast. Para el área de reclutamiento y evaluación de Recursos Humanos en el 2do. nivel del Edificio Quinta Avenida. </t>
  </si>
  <si>
    <t xml:space="preserve">Por compra de 200 albendazol Mk, tabletas de 200mg, 200 metocarban AC tabletas y 200 histaprim tabletas. Para uso en la jornada de desparacitación y abastecimiento de farmacia. </t>
  </si>
  <si>
    <t xml:space="preserve">Por compra de 50 data cartucho LTO-6 Ultrium HP 2.5 TB/6.25 C7976A. Backups Diarios y Mensuales del Core Bancario. </t>
  </si>
  <si>
    <t xml:space="preserve">        DATAFLEX, S.A.</t>
  </si>
  <si>
    <t>Por trabajos de demoliciones y entabicados para área de servicios sanitarios, duchas y Salón de Usos Múltiples ubicado en el sotano del Edificio Central, (detalles en solicitud)</t>
  </si>
  <si>
    <t xml:space="preserve">Por compra de 5 ventan de PVC blanco serie 70 más vidrio de 5mm nevado, tipo proyectable, 1mts2 de ventana fija de PVC blanco serie de 70 más vidrio de 5mm nevado, cambio de 4.5mts2 de ventanería que da al exterior hacia jardinería, de aluminio anodizado en color blanco + vidrio tipo paleta de 5mm nevado más desmontaje de vetaneria existente y 7mts de pintura blanca anticorrosiva para abarrotes. Derivado a remodelación en área de vestidores, por lo que fue necesario el cambio de ventaneria que da hacia el jardín exterior y ventanas del Salón de Usos Multiples ubiado en el Sótano del Edificio Central. </t>
  </si>
  <si>
    <t xml:space="preserve">Por compra de 2 yardas de alfombra para entrada negro 4, 3 tubos conduit galvanizado EMT 1/2", 6 vuelta conduit galvanizado EMT 1/2", 10 abrazadera conduit 1/2", 200mts de cable THHN #12 7 hilos blanco, 100mts de cable THHN #12 7 hilos negro, 100mts de cable THHN #12 7 hilos rojo y 200mts de cable THHN #12 7 hilos verde. para remodelación en Edificio Quinta Avenida, Área de Recursos Humanos. </t>
  </si>
  <si>
    <t>Novex, S.A.</t>
  </si>
  <si>
    <t xml:space="preserve">Por suministro e instalación de persinas verticales de PVC color Tan de 2.14m ancho x 2.52m alto y 1 de 0.38m ancho x 2.52m de alto, esto para la remodelación en 2do. Nivel del Edificio Central, por cambio en el organigrama y al crecimiento de las diferentes Gerencias. </t>
  </si>
  <si>
    <t>Suministro e instalación de juego de letras recortadas en material de PVC de 20 mm y 10 mm, medida 1.50 X 0.39 metros. Para remodelación de Clínica Médica del Edificio Central.</t>
  </si>
  <si>
    <t>Desmontaje de puerta de vidrio templado y reinstalación de la misma, por cambio de registro de chapa de seguridad, incluye dos copias de llaves. Se utilizará para modificación de registros de puertas en Agencia Pradera zona 10.</t>
  </si>
  <si>
    <t>Compra de 4 basureros metálicos de pedal 30L color negro, 1 basurero redondo de pedal 30L y 9 perchas dobles cromado malta. Accesorios de baño para uso en el salón de usos múltiples, ubicado en el sótano del Edificio Central.</t>
  </si>
  <si>
    <t>Compra de 329 mochilas Spain de tela Oxford, medida 28X41X12 cm, color azul con logotipo a un color. Dirigido como regalo al personal que termine el proceso de inducción de los meses de febrero a abril.</t>
  </si>
  <si>
    <t>Por suministro  y cambio completo de vidrio de 6 mm de espesor con medidas de 1.20 mts x 2.00 mts de color bronce, colocado en estructura existente de aluminio. Por remplazo de vidrio quebrado en el 3er. Nivel del Edificio Central.</t>
  </si>
  <si>
    <t>Por compra de 3 TRX cinchos de suspensión con amount. Para uso en el Salón de Usos Multiples en el sotano del Edificio Central.</t>
  </si>
  <si>
    <t>Por suministro e instalación de 2 mesas para área de Recursos Humanos en el Edificio 5ta. Avenida, con dimensiones de 1.20 mts x 2.20 mts x 0.75 mts, estructura metálica de tubo de 1", chapa 16, estructura metálica con fondo y pintura en poliuretano blanco, antideslizantes negros, top en melamina Nogal Paris en grosor de 5/8". Para sala de reunión del área de Recursos Humanos en el Edificio 5ta. Avenida.</t>
  </si>
  <si>
    <t>Por compra de 300 afiches tamaño tabloide en texcote 12 a full color (no lleva barniz). 850 table tent de 5.44" x 18.65" a full color tiro en texcote 12. 850 habladores de 4.45" x 7.40" a full color tiro en texcote 12 con acetato. 12 display tipo roll up de 0.80 mts x 2.00 mts con lona impresa a full color en alta resolución (incluye bolsa de estuche). 12 mesas promocional de plástico de 84 cms x 188 cms color blanco con cenefa (incluye bolsa de transporte), la medida de la cenefa es de 30 cms x 80 cms con vinil impreso a full color instalado en mesa y cenefa. Para promoción de Banco CHN con el producto "+Puntos y Tarjeta de Crédito CHN".</t>
  </si>
  <si>
    <t>Por compra de 35 data cartucho LTO-8 ULTRIUM HP 2.5 TB/30 Q2078A. Para backups diarios y mensuales del Core Bancario.</t>
  </si>
  <si>
    <t>OSCAR ANTONIO HERNADEZ / PROVANSA</t>
  </si>
  <si>
    <t>Por compra de 10 ventiladores de torre. Para uso del personal de la Gerencia de Negocios.</t>
  </si>
  <si>
    <t>PROOVEEDORA DE OFICINAS PROFINA</t>
  </si>
  <si>
    <t xml:space="preserve">Por compra de 16 camisas tipo columbia azul marino con dos logos (Banco CHN y Seguros CHN).  Para uso de los pilotos de Atención a Siniestros de la Aseguradora CHN. </t>
  </si>
  <si>
    <t xml:space="preserve">Por reparación de 2 equipos de aire acondicionado de 60,000BTU, ubicados en el noveno nivel del Edificio de Seguros y Fianzas. Reparación por mal estado de compresores del sistema de A/C por lo que no estan funcionando. </t>
  </si>
  <si>
    <t xml:space="preserve">Por compra de 200 paquetes de folder manila tamaño carta membretados en paquetes de 100 unidades y 3,000 folder con descripción (URBANOS), en paquetes de 100 unidades. Para existencia, despacho de esta unidad y reparto a la Dependencias de la Institución. </t>
  </si>
  <si>
    <t xml:space="preserve">Por suministro e instalación de materiales con accesorios para habilitar tres puntos de red Cat6, en el Data Center de Seguros y Fianzas zona 9. </t>
  </si>
  <si>
    <t xml:space="preserve">Por 430mts de picado de losa para remoción de imperfecciones previo a aplicación de cernido, 2 servicios de extracción de ripio a botadero autorizado y suministro de 85 bolsas de monocapa y 20 galones de sika látex. Trabajos de reparación de losa en el 6to. nivel del Edificio Central. </t>
  </si>
  <si>
    <t xml:space="preserve">Por suministro e instalación de 51.75mts2 de sandblast de tipo gris brillante cubriendo totalmente los vidrios, colocado en vidrio de tipo fijo/claro con medidas y espacios según los indicados, tiempo de instalación 4 días. Derivado a readecuaciones en áreas de Gerencia de Negocios en el 4to. Nivel del Edificio Central. </t>
  </si>
  <si>
    <t xml:space="preserve">Por suministro e instalación de rótulo de ACM color blanco más base de acrílico transparente con sejetadores de acero inoxidable. Se utilizará para remodelación agencia móvil 2. </t>
  </si>
  <si>
    <t xml:space="preserve">Por compra de 24 sillas plegables de grado comercial de 58*50*82cm, 3 mesas plegables de 8´ rezada. Mesas para el comedor de Banca de Desarrollo en la 10ma. Avenida zona 1. </t>
  </si>
  <si>
    <t xml:space="preserve">Por compra de 23 escritorios secretarial tradicional, estructura de metal color negro, con 3 gavetas con sistema general, de llave, topo de melamina, color cherry, medidas de 1.20mts de largo, 0.76mts de alto, 0.60mts de ancho. Para atención del requerimiento de la Gerencia de Banca de Desarrollo. </t>
  </si>
  <si>
    <t>Compra de 2 escaleras plegables de 4 peldaños, tubular. Para uso en farmacia.</t>
  </si>
  <si>
    <t>Aplicación de cernido y alidado en dos manos con Sika látex para mayor adherencia, en 430 metros. Realizacion de trabajos en losa por ampliación de cafetería en el sexto nivel del Edificio Central.</t>
  </si>
  <si>
    <t>Compra de 1 contador (medidor de agua) de 2". Cambio en el Edificio Central.</t>
  </si>
  <si>
    <t>Ferreteria Lewonski, S.A.</t>
  </si>
  <si>
    <t xml:space="preserve">Por compra de materiales, herramientas y equipo para realizar los trabajos de las restauración de murales exteriores, en el Edificio Central, (según listado). </t>
  </si>
  <si>
    <t xml:space="preserve">Por suministro e instalación de 2 desayunadores de dimensiones de 1.00x0.60x075mts y 1 cocineta con gabinetes de piso y aéreos. (detalles en solicitud). Para el área de Recusos Humanos en Edificio Quinta Avenida. </t>
  </si>
  <si>
    <t xml:space="preserve">LA CARPINTERIA </t>
  </si>
  <si>
    <t xml:space="preserve">Por instalación de equipo de aire acondicionado tipo Split de 36,000 BTU R-410A, corriente 208-230/1/60. por cambio de equipo en Agencia Puerto Quetzal. </t>
  </si>
  <si>
    <t xml:space="preserve">Por suministro e instalación de 5mts2 de cielo falso tipo losa, estalación de 8mts2 de refurzos en cielo falso tipo losa para instalación de tablayeso y accesorios de ventilación, suministro y aplicación de 7mts de pintura en cielo falso tipo losa, corte, suministro e instalciónde 6 rejillas de ventilación. Se utilizará para contrarrestar la condensación en losa en Agencia Chimaltenango. </t>
  </si>
  <si>
    <t>Por compra de 328 vasos, plástico, azul reflex mate, 20 onzas, yowie doble pered con logotipo grabado, 300 mouse pad, tela, blanco, 18x22x0.2cm2 para sublimar con logotipo full color y 300 libretas, papel, color natural, 18x14cm, con estuche negro con set escolar con impresión tal como el montaje. Dirigido al personal de nuevo ingreso de la Institución que forme parte del proceso de inducción en los meses de febrero a abril de 2024.</t>
  </si>
  <si>
    <t>Por suministro e instalación de 2 vidríos claros de 6 mm de 1.93 mts x 0.50 mts para ventilas, mantenimiento de 10 ventilas incluye el cambio de 2 manecillas y 2 bisagras de fricción, limpieza de 5 ventanales de aluminio perimetral de 2.10 mts x 2.57 mts interno. Para remodelación de Clínica del Edificio Central.</t>
  </si>
  <si>
    <t>MARVIN AMILCAR LOPEZ RUIZ / HAVIMALC</t>
  </si>
  <si>
    <t>Por compora de persianas manuales, vertical de tela itaca, color tan, en las siguientes cantidades y medidas: 3 en medidas 2.14 mts x 2.52 mts, 2 en medidas 3.00 mts x 2.52 mts y 1 en medidas 0.96 mts x 2.52 mts. Para el área de Gerencia de Negocios ubicado en el 4to. Nivel  del Edificio Central.</t>
  </si>
  <si>
    <t>KARLA PAOLA RODRIGUEZ AGUILAR / CORTINAS RODRIGUEZ A.</t>
  </si>
  <si>
    <t>Por servicio de aplicación de 421 esmalte vitrio y horneado de teselas para murales. Para trabajos de restauración de murales Carlos Merida en el interior del Edificio Central.</t>
  </si>
  <si>
    <t xml:space="preserve">Por reemplazo de termostato, a los 2 equipos de aire acondicionado instalados en sitio alterno, Edificio de Seguros y Fianzas zona 9. lo por cambio ya que el que se tiene se encuentra en mal estado. </t>
  </si>
  <si>
    <t xml:space="preserve">Por instalación de proyectores led de 150W para exterior de bodegas y parqueo: incluye mano de obra, 160m de tuberia PVC de 3/4", 160m de cable THNN calibre 12 y 14, Accesorios de fijación, flipon de 2*20A, 9 proyectores led de 150W (120-240V, 65k, 12000 lúmennes, 20,000 hora de vida) sistema de encendido por fotocelda. Instalación de iluminación en el exterior de las bodegas del Caminero. </t>
  </si>
  <si>
    <t xml:space="preserve">Por compra de 30 desayunos y alquiler de salon por 3 horas. Para promoción de Banco CHN en tasas de interés del producto de "Vivienda" con desarrolladores, a realizarse el 08/03/2024. </t>
  </si>
  <si>
    <t>OPERADORA DE CENTRO DE ALIMENTOS, S.A.</t>
  </si>
  <si>
    <t xml:space="preserve">Por servicio de diseño de interior y planificación de remodelación de recepción, servicio al cliente y caja de Gerencia de Negocios. Derivado a la remodelación de los espacios, a las necesidades actuales que se requieren en Gerencia de Negocios, ubicado en el 4to. nivel del Edificio Central. </t>
  </si>
  <si>
    <t>Compra de 1 percoladora de 60 tazas. Para uso de la sala de reuniones y personal de la Gererncia.</t>
  </si>
  <si>
    <t>Abco, S.A.</t>
  </si>
  <si>
    <t>Por compra de 1 frigobar de 4.3 pies3. Por reemplazo de frigobar en mal estado en la sala de reuniones de la Gerencia de Seguros y Fianzas, ubicado en el 9no. Nivel de la zona 9.</t>
  </si>
  <si>
    <t>Compra de 1 frigobar de 1.6 pies cubicos, color gris. Para uso de la Gerencia.</t>
  </si>
  <si>
    <t>FEBRERO 2024</t>
  </si>
  <si>
    <t>MARZO 2024</t>
  </si>
  <si>
    <t xml:space="preserve">Por suministro e instalación de espejo 5 m.m 2.30mts x 0.60mts cantos pulidos con soporte de tubo de aluminio de 1"x1", el espejo ira pegado a la estructura pro medio de silicon especial para espejo, luz blanca, boton touch y san-blast perimetral; instalado en muro por medio de tornillos y tarugos de fijación. Suministro e instalación de 4 espejos 5 m.m. de 1.50mts x 0.60 mts, cantos pulidos con soporte de tubo de aluminio de 1"x1", el espejo ira pegado a la estructura por medio de silicon especial para espejo, luz blanca, boton touch y san-blast perimetral; instalado en muro por medio de tornillos y tarugos de fijación. Derivado a remodelación en baños dl 3 nivel del Edificio de Seguros y Fianzas por cambio en el organigrama de la Institución y al crecimiento de las diferentes Gerencias. </t>
  </si>
  <si>
    <t>PROSERVISA</t>
  </si>
  <si>
    <t xml:space="preserve">Por suministro e instalación de equipos de aire acondicionado de 36,000BTU (3 toneladas) eficiencia 13, monofásica 208/2230 voltios, regriferante ecológico R-410. estos mismos con manejadoras tipo Mini Split pared alta, incluye control remoto para cada manejadora. Derivado de la necesidad de brindar confort en el Salón de Usos Múltiples ubidado en el sótano del Edificio Central. </t>
  </si>
  <si>
    <t>INSTALACIONES INDUSTRIALES, S.A.</t>
  </si>
  <si>
    <t xml:space="preserve">Por suministro e instalación de tubería y accesorios de drenajes y acometida eléctrica para conexiónn de los equipos de aire acondicionado en el Salon de Usos Multiples ubicado en el sotano del Edificio Central. </t>
  </si>
  <si>
    <t>Por servicio de diamantado y vitrificado de 20 mts2 de piso de granito negro en oficinas del CHN, incluye: recubrimiento de paredes para evitar la suciedad del producto de pulido, el trabajo será realizado en jornada fin de semana. Por remodelación en el Edificio Central.</t>
  </si>
  <si>
    <t>JACOBO SEBASTIAN MEDINA MAURY / PROYECCIONES DIVERSAS</t>
  </si>
  <si>
    <t>Por suministro de 9 grifos color cromo institucional tipo push, 1 inodoro de una pieza blanco tipo push con tapa plana, 1 lavamanos tipo pedestal ovalado, 1 dispensador de papel sanitario de acero inoxidable. Por cambio de artefactos sanitarios por remodelación en baños del 3er. Nivel de Edificio Seguros y Fianzas.</t>
  </si>
  <si>
    <t>Por compra de 3 puertas HDF amparo texturizado, marco de madera pino tratado, pintado en blanco de 2.08 mts x 0.80 mts con jalador negro más brazo hidraulico 150 kg, 1 puerta HDF amparo texturizado, marco de madera pino tratado, pintado en blanco de 2.09 mts x 0.80 mts con jalador negro más brazo hidraulico 150 kg, 2 puertas HDF amparo texturizado, marco de madera pino tratado, pintado en blanco de 2.08 mts x 0.70 mts con chapa tipo manija color negro. Por remodelación y cambio de puertas en mal estado en el 3er. Nivel de Edificio de Seguros y Fianzas.</t>
  </si>
  <si>
    <t>DANIA JAILINE HERNANDEZ CORZO / ESKUADRA</t>
  </si>
  <si>
    <t>Por compra de materiales (según solicitud de compra). Por remodelación y cambio de altura en muros el 3er. Nivel de Edificio de Seguros y Fianzas.</t>
  </si>
  <si>
    <t xml:space="preserve">por fabricación de vano de tabla yeso con refuerzos de madera para instalación de puerta, fabricación e instalación de puerta 0.90x2.10mts fabricada con aluminio anodizado con vidrio de 6mm, suministro e instalación de sand blast para puerta y suministro e instalación de brazo hidráulico. Por suministro e instalación de puert para área de centro de negocios de Tarjeta de Crédito en Agencia Petapa. </t>
  </si>
  <si>
    <t xml:space="preserve">Por suministro e instalación de una ventanería de 1.50x2.10mts fabricada con aluminio natural anodizado y vidrio claro de 5mm, fabricación e instalación de puerta de vidrio de 0.90x2.10mts con pivotes y vidrio claro de 5mm, fabricación e instalación de un brazo hidráulico y suministro e instalación de sandblast sin diseño para ventaneria. Suministro e instalación de ventaneria y puerta con brazo hidráulico y Sanblast en sala de reuniones de la Gerencia de Cumplimiento en el 6to. nivel del Edificio Quinta Avenida. </t>
  </si>
  <si>
    <t xml:space="preserve">Por suministro e instalación de 7.2mts2 de cielo falso reticular con planchas de fibra con estructura planchas de fibra con estructura esmaltada, 30mts2 de repello mas ensavietado en pared para instalación de azulejo, suministro e instalación de top para lavamanos, suministro e instalación de puerta de madera más sobre luz y brazo hidráulico y limpieza final. Para realizar trabajos en los servicios sanitarios en el 4to. nivel del Edificio Central. </t>
  </si>
  <si>
    <t xml:space="preserve">Por compra de 500 folders de gusanillo tamaño oficio Color azul. Para uso de formación de expedientes de personal de nuevo ingreso. </t>
  </si>
  <si>
    <t>DISTRIBUIDORA Y COMERCIALIZADORA UNIVERSAL, S.A.</t>
  </si>
  <si>
    <t>Servicio de instalación de luced LED rgb. 35 mts para exterior y trasformadores 110 a 120 v y control para luces LED. Elaboración de marco en estructura metálica tubo cuadrado de 1X1 pulgadas, con 1 manta vinilica de 18 pnzas bakclight tensada en marco con impresión digiral a full color en alta definición con medidas de 2.25 X 2.18 metros de ancho. Instalación de bocina con potencia de salida de 800 watts con luces, entrada de 3.5 mm con ruedas a prueba de salpicaduras para exterior con bases para poder ser instaladas en la grúa. Todo incluye instalación y conexión eléctrica.</t>
  </si>
  <si>
    <t>DIGITAL SIGNS GT, SOCIEDAD ANÓNIMA</t>
  </si>
  <si>
    <t>Instalación e impresión de viniles adhesivos, laminados, full color de las siguientes medidas: 2 de 6X2 metros en Agencia Roosvelt, 1 de 3.20 X 1.77 metros en Agencia San Cristobal,  y en Agencia Proceres: 4.70 X 3 metros, 5.81 X 2.70 metros. 4.66 X 3 metros, 3.5 X 2.75 metros y 2.92 X 2.20 metros (1 de cada medida).</t>
  </si>
  <si>
    <t>Ideas de Mercadeo, S.A.</t>
  </si>
  <si>
    <t xml:space="preserve">Impresión e instalación de vinil adhesivo impreso a full color de 2.39 X 5.00 metros. Por cerramiento de nueva agencia de Banco CHN en C.C. La Noria zona 14. </t>
  </si>
  <si>
    <t>15 horas de soporte para configuración y creación de políticas en el sistema de prevensión de fuga de información (DLP). Para mantener el endurecimiento en las plataformas y con ello el cumplimiento con los lineamientos de seguridad.</t>
  </si>
  <si>
    <t>Metrica, S.A.</t>
  </si>
  <si>
    <t>Trampa de grasa de 24" X 17.5" X 11.25" de lamina de acero inoxidable 430. Que incluya sistema interno de rejillas y tapas desmontables para facil limpieza. Ingreso de agua y salida de drenaje de 2" de diametro. Para pileta de la cocina de la cafeteria del 6to. nivel del Edificio Central.</t>
  </si>
  <si>
    <t>Industrias de Metales y Procesos, S.A.</t>
  </si>
  <si>
    <t xml:space="preserve">Por compra de 5 cilindros para revisión de armas de fuego y 5 mantas con el procedimeinto correcto para la revisión preventiva del arma de fuego. Los cilindros son de mucha utilidad para el procedimeinto de revisión que realizan los vigilantes al equipo armamento que usan toos los días enlos diferentes puestos de servicios, esto con el fin de mitigar riesgos que puedan suscitar durnate el procedimiento de revisión al equipo bélico. </t>
  </si>
  <si>
    <t xml:space="preserve">WILMER FABIAN TEJADA VALDERRAMA </t>
  </si>
  <si>
    <t xml:space="preserve">Por suministro e instalación de 5.5mts2 de cielo falso recticulado de fibra mineral de 2*2 para área de servicio sanitario de cliente en área de sótano, suministro e instalación de 4 espejos de 5mm biselados de 60*75cm para área de servicios sanitarios de clientes en área de sótano, suministro e instalación de 14.5mts2 de porcelanato de 1.20*0.60 pegado con auditivo AMU en área de entrada a sevicios sanitarios para clientes en área de sótano, corte de tubería HG existente más fabricación de rosca con tarraja de 1/2 más suministro e instalación de tubería HG de 1/2 acoplada a tubería existente 4ml más llave de paso y tapones en los extremos, y suministro e instalación de 4 brazos hidráulico en puertas de sanitarios. derivado a remodelación en servicios sanitarios de clientes bicados en el sótano del Edificio Central. </t>
  </si>
  <si>
    <t xml:space="preserve">Por bolsa de empleo online (anual) a partir del 01 de abril de 2024. Plataforma virtual para poder ampliar el target de candidatos ideale para las plazas vacantes, generando que la institución tenga mayor visualización, logrando promover la imagen de El Crédito a nivel Nacional. </t>
  </si>
  <si>
    <t xml:space="preserve">Por compra de 15,000 stickers impresos a full color en material vinil estático transparente de 5.4x8.6cm. Para publicidad del número de la cabina de emergencia "22907400" de la Gerencia de Seguros y Fianzas. </t>
  </si>
  <si>
    <t xml:space="preserve">Por compra de 4 rotulos tipo block, base de ACM azul con estructura de tubo letras de ACM brush de 7cm de grosor. Cantos pintados de gris, iluminación por medio de luz led de rebote. Leyenda "Seguros CHN" de 30cm, dimensiones: 2.00mts x 0.60mts. Los rotulos son necesarios para la identificación en el lobby de los niveles 2, 3, 5 y 9 en el edificio de Seguros y Fianzas zona 9. </t>
  </si>
  <si>
    <t>MARCA KOLOR, S.A.</t>
  </si>
  <si>
    <t xml:space="preserve">Por limpieza de 648mts de canales para agua de lluvias en bodegas almacenadora zona 12. Por respectivo mantenimiento para eviatar incovenientes. </t>
  </si>
  <si>
    <t xml:space="preserve">Por compra de mesa de reuniones tipo A (detalles en solicitud) derivado a remodelación y adecuación de espacios del Tercer nivel de Edificio de Seguros y Fianzas por cambio en el organigrama de la Institución y al crecimiento de las diferentes Gerencias. </t>
  </si>
  <si>
    <t xml:space="preserve">Por suministro e instalación de 17.15m2 de tabiques de tablayeso a dos caras más estructura de canales y postes de 2 1/2" calibre 26 mas acabado nivel 3, mas refuerzos de madera de 2 1/2" x 2 1/2" en vanos de puertas y ventanas. Suministro e instalación de tabiques de tablayeso a una cara más estructura de canales y postes de 2 1/2" calibre 26 mas acabado nivel 3, más refuerzos de madera de 2 1/2" x 2 1/2" en vanos de puertas y ventanas, más fibra de vidrio aislante para perímetro de contenedor, suministro e instalación de 7mts de madera de 2x3x1" para refuerzos de muebles y suministro e instalación de top para área de redes. Se utilizará para remodelación agencia móvil 2. </t>
  </si>
  <si>
    <t xml:space="preserve">Por desmontaje de portón dañado, reparación y alineación de hojas de partón, fabricación e instalación de tope metálico, limpieza y enderezado de rieles, reinstalación de hojas de portón y engrase de rieles y bisagras. Reparación del portón del Edificio Quinta Avenida. </t>
  </si>
  <si>
    <t xml:space="preserve">Por suministro e instalación de cortina enrollable de 0.85mx2.60m. Se utilizará para remodelación  de Clinica del Edificio Central. </t>
  </si>
  <si>
    <t>SOLACON, S.A.</t>
  </si>
  <si>
    <t xml:space="preserve">Por compra de bascula o balanza de control corporal (para % de grasa, músculo, densidad ósea). Para el uso y control de nutrición del personal que asista a la Clínica de Nutrición CHN. </t>
  </si>
  <si>
    <t xml:space="preserve">Por compra de 50 camisas y blusas tipo Columbia con tres bordados y 10 chumpas color azul marino impermeables. Para uso del personal del Sindicato de Trabajadores CHN. </t>
  </si>
  <si>
    <t xml:space="preserve">MULTSERVICIOS GLABALES </t>
  </si>
  <si>
    <t>Compra de 1 silla ejecutiva con apoya brazos, base de metal con 5 rodos, color negrea. Para uso del Jefe del Departamento de Compras.</t>
  </si>
  <si>
    <t>Muebles Excelencia</t>
  </si>
  <si>
    <t xml:space="preserve">Por compra de frigobar de capacidad de 1.6 pies cubicos de aproximadamente 51cm. Para uso de oficina de la Gerencia de Analisis de Crédito. </t>
  </si>
  <si>
    <t xml:space="preserve">Por suministro de generador de 9000 watts uso continuo y 12,000 watts máximos. Instalación de nueva planta de emergencia en Agencia Unidad Movil 1. </t>
  </si>
  <si>
    <t xml:space="preserve">ELECTROMIX </t>
  </si>
  <si>
    <t xml:space="preserve">Por desmontaje y extracción de 140mts de razor existente y suministro e instalación de 140mts de razo con agulares de 1" soldados a pared perimetral, anclado con aislados de porcelana y alambre espigado. Cambio por deterioro en perimetro de bodegas de El Caminero. </t>
  </si>
  <si>
    <t xml:space="preserve">Por compra de 6 dispensadores de papel toalla blanco PT51000. Para uso en el gimnasio ubidado en el sotano del Edificio Central. </t>
  </si>
  <si>
    <t xml:space="preserve">Por compra de 1 sensor de color y 1 nit royer. Repuestos para la reparación de la máquina de gafetes Marca Zebra ZC300. </t>
  </si>
  <si>
    <t xml:space="preserve">INTELIDENT, S.A. </t>
  </si>
  <si>
    <t xml:space="preserve">Por 2 reparaciones de aire acondionado tipo split de 60,000BTU en Agencia Coatepeque, 2 fabricacion e instalación de bandejas de lámina en unidades manejadoras con su respeciva tuberia de drenaje PVC y manguera plástica en los equipos de aire acondicionado tipo Split de 60,000BTU en Agencia Coatepeque. </t>
  </si>
  <si>
    <t xml:space="preserve">Por suministro e instalación de 2 muebles base con estructura y puerta de melamina de 5/8" con tapacantos de 0.45 mm, bisagras de cierre normal, apertura tipo push, con rodos giratorios de 2" de diámetro, suministro e instalación de 20 angulares en esquinas de muros, uniones de muros y columnas, vanos de puertas, sujeto con silicón y cinta, suministro e instalación de 3 puertas enchapadas lisas, con acabado tipo laca color blanco, cierra puertas, bisagras de 3"x3", rejillas de ventilación de 16"x16", placa con jalador de empuje de acero inoxidable 12"x4" y sobre luz con MDF de 1/8" con acabado de laca color blanco, resane de 22.74m2 de tabiques de conacaste incluye: lijado y aplicación de barniz, cerramiento con el mismo material en área de ventana, suministro e instalación de molduras en área de marcos de puerta, suministro e instalación de 7 topes de puerta al piso de acero inoxidable y suministro e instalación de 5 topes de patas de cabra para puerta. Se utilizará lpara remodelación de Clínica del Edificio Central.  </t>
  </si>
  <si>
    <t xml:space="preserve">Por Desmontaje de servicio sanitario e instalaciones existentes, instalaciones de servicio sanitario y sellado de bases, desmontaje, suministro e instalación de mezcladora y limpieza final. Se utilizará para remodelación de Clínica del Edificio Central. </t>
  </si>
  <si>
    <t xml:space="preserve">Por compra de 10 batas manga larga color blanco, con dos logos bordados. Para uso de los Médicos de la aseguradora que participaran en las jornadas médicas que realizan para los clientes. </t>
  </si>
  <si>
    <t xml:space="preserve">por fabricación de estructura metálica, fabricada con tubo redondo de 1 1/2 pulgadas, chapa 16 con maya de 2 1/2 pulgadas, de 15.50mts de largo x 2.50 mts de alto, con dos portones abatibles más reparación de cerramiento de maya y lamina existente, incluye cambio de laminas dañadas y cambio de tubos en mal estado. El cerramiento de la bodegas se encuentra deteriorado con partes de maya rotas y tubos golpeados, laminas dañadas, esto por el tiempo que tienen de estar en funcionamiento por lo que ya no prestan la seguridad que se requiere en las áreas. </t>
  </si>
  <si>
    <t xml:space="preserve">Por servicio por desinstalación de llave dañada, suministro e instalación de reducidores de PVC, una llave de 2 pulgadas, 2 planchas de cielo falso de 2x2 pies. Se requiere la instalación de llave de paso de agua general en el segundo nivel de la Agencia. </t>
  </si>
  <si>
    <t xml:space="preserve">Por fabricación e instalación de escritorio de esquina, con mampara de vidrio con sand blast, top de melamina Nogal Paris de 5/8". Por remodelación de área se necesita cambio de muebles en esquina en área de asesores de sede de 10ma. Avenida. </t>
  </si>
  <si>
    <t xml:space="preserve"> Por cambio de tubo de empalme en cable de salida del pane No. 3, suministro e instalación de capacitor de 25KVAR, reparación de fuga de aceite, aplicando soldadura epoxica, 5 aplicaciones de aceite dielectrico tipo II y tramite ante EEGSA por apertura de línea primaria. Trabajos y gestiones para el mantenimiento de la subestación del Edificio Central. </t>
  </si>
  <si>
    <t>DISEÑO MONTAJE Y MANTENIMENTO ELECTRONICO, S.A.</t>
  </si>
  <si>
    <t xml:space="preserve">Por suministro de tubería y accesoris de 2" HG para instalación de equipo de presión constante. Instalación de la conexión del sistema de alta presión en el suministro de agua del Edificio Central. </t>
  </si>
  <si>
    <t xml:space="preserve">HIDROTECNICA Y SERVICIOS </t>
  </si>
  <si>
    <t xml:space="preserve">Por aplicación de 1580mts2 de pintura a 2 manos en paredes internas solo mano de obra y accesorios para la aplicación. Renovación de pintura de toda la sede de 10ma. Avenida zona 1. </t>
  </si>
  <si>
    <t xml:space="preserve">Por desinstalación de 189m2 de piso, área de 14x13.50mts (incluye extracción de Ripio). Se utilizará para remodelación de área de cafetería. </t>
  </si>
  <si>
    <t>MO&amp;VA ARQUITECTOS E INGENIEROS, S.A.</t>
  </si>
  <si>
    <t xml:space="preserve">Por compra de computadora portátil con procesador i7 de 13ava. Generación, RAM de 32GB, pantalla de 15.6 pulgadas FHD sin función táctil, antirreflejo, cámara web integrada en alta definición, disco duro de 1 terabyte SSD M.2, puerto Ethernet RJ45, WIFI 6E, bluetooth, teclado en español, Windows 11 pro de 64 bits, 2 puertos thunderbolt versión 4, 1 puerto USB 3.2, puerto HDMI 2.0, con 3 años de garantía. Para uso del Presidente de la Institución. </t>
  </si>
  <si>
    <t>CENTRO DE SOLUCIONES, SOCIEDAD ANÓNIMA</t>
  </si>
  <si>
    <t xml:space="preserve">Por compra de 5 monitores de pantalla plana led de 27 pulgadas antireflejo, full HD, con puertos HDMI, VGA y DP: con 3 años de garantía, equipo nuevo sin uso. Instalar un monitor adicional a equipo de cómputo y distribuidos así: 1 Gerencia de Fideicomisos, 1 Análisis de Crédito, 1 Presidencia, 1 Vicepresidencia y 1 Gerencia General. </t>
  </si>
  <si>
    <t xml:space="preserve">Por compra de maquina automatica Genios negra DLG. Para uso de la Vicepresidencia del Edificio Central. </t>
  </si>
  <si>
    <t>Por compra de 400 tarjetas de presentación, realizadas, con letras doradas e impresión a color negro. Para uso del Presidente de la Institución.</t>
  </si>
  <si>
    <t xml:space="preserve">Por compra de 10 dispensadores de goteo desodorizador electronico y 1 dispensador ambiental aromatizador automático. Por remodelación de servicios sanitarios del sotano y del 4to. Nivel del Edificio Central. </t>
  </si>
  <si>
    <t>AROMAS COMERCIALES LEMACH, S.A.</t>
  </si>
  <si>
    <t>96566515</t>
  </si>
  <si>
    <t xml:space="preserve">Por compra de 15 uniformes deportivos con logotipo de Banco CHN, como donación al equipo juvenil de futbol de la Aldea Boca del Monte para promocionar la marca Banco CHN. </t>
  </si>
  <si>
    <t>UNIFORMES DEPORTIVOS TOTALFUT</t>
  </si>
  <si>
    <t xml:space="preserve">Por compra de 20 lámparas LED High-bay 150W 100-277V. Para instalación en parqueo del Edificio Central. </t>
  </si>
  <si>
    <t xml:space="preserve">Por compra de 2,500 libretas para apunte de 40 hojas con lineas, logotipo full color, medida 8.5 x 5 pulgadas, en paquetes de 100 unidades. Para existencia y despacho de esta unidad y reparto al Depto. de Seguros y Previsión, Seguro de Vida y Gastos Médicos. </t>
  </si>
  <si>
    <t xml:space="preserve">Por compra de Cargador para Macbook 14, 16". Para uso de la Gerencia. </t>
  </si>
  <si>
    <t xml:space="preserve">ITEMS, S.A. </t>
  </si>
  <si>
    <t xml:space="preserve">Por compra de 27 archivos expandibles tamaño oficio con divisiones A-Z. Para uso en el archivo de expedientes médicos. </t>
  </si>
  <si>
    <t>OD GUATEMALA Y COMPAÑÍA LIMITA</t>
  </si>
  <si>
    <t xml:space="preserve">Por compra de grabador tipo estación de camaras, 8 puertos POE, 3 licencias para camaras Core Device e-license versión 5.0. Lo anterior se utilizará para el sistema de cctv ip de la Unidad Móvil 2. </t>
  </si>
  <si>
    <t>INGENIERÍA TECNOLOGÍA Y COMUNICACIONES, SOCIEDAD ANÓNIMA</t>
  </si>
  <si>
    <t xml:space="preserve">Por compra de 2 bancas para vestidores; estructura de metal color negro, fijas pegadas al muro con madera de pino tratado, 4 espejos para vestidores 5mm 2 de 201x99.5cm y 2 de 151.5 x 199cm y 7 lockers. Para vstidores del gimnasio, ubicado en el sótano del Edificio Central. </t>
  </si>
  <si>
    <t xml:space="preserve">Por suministro e instalación de forro de muro con melamina de 5/8" color nogal parisino, tapacantos de 0.45mm en cantos finales, modulado a 0.90cm cada plancha con unión de aluminio entre ellos, angulares de aluminio de 1/2" en esquinas. Derivado al resguardo y conservación de madera existente pr remodelación en 3er. nivel de Edificio Seguros y Fianzas por cambio en el organigrama de la institución y al crecimiento de las diferentes gerencias. </t>
  </si>
  <si>
    <t xml:space="preserve">Por 4 rotulos de reglamento para área de gimnasio con acrílico transparente y encima acrílico azul código R25 G44 B103 con letra vinil blanco con sujetadores de acero inoxidable de 1" de diámetro mas agujero 3/8 y 2 rotulo de acrílico espejo cuidado del agual ful color. Rotulación colocada en la entrada principal y vestidores del Área de gimnasio ubicado en el sótano del Edificio Central. </t>
  </si>
  <si>
    <t xml:space="preserve">Por retiro y acarreo de mobiliario inservible, basura, escombros y todo lo solicitado por el Crédito Hipotecario Nacional de Guatemala, en 2do. Nivel Edificio Monte de Piedad. </t>
  </si>
  <si>
    <t>REDICO</t>
  </si>
  <si>
    <t xml:space="preserve">Por fabricació e instalación de 9 escritorios de 0.9*0.6*0.75m de estructura metalica de tubo de 1", chapa 16 con pintura blanca. De melamina de 5/8", tapacanto y mampara de 0.59*0.3*0.08m con sand blast. Por remodelación del área se necesitan nuevos puestos de trabajo en sede de 10ma. Avenida. </t>
  </si>
  <si>
    <t xml:space="preserve">Por instalación de manifull de conexión para habilitación de baño de 4to. Nivel. Se requiere nueva instalación de agua para los baños del 4to. Nivel. </t>
  </si>
  <si>
    <t xml:space="preserve">Por suministro e instalación de 4 cerrojos YALE en puertas de baño del sótano, fabricación e instalación de bandeja de 40*40*3cm fabricada con lamina galvanizada, pintada de color negro, suministro e instalación de tuberia PVC de agua potable de 1 pulgada más llave de paso de 1 pulgada, conectada a tubería del 4to. nivel hacia baños ubicados en el sótano. Trabajos de reparación por filtración en losa del Salónde Usos Múltiples y trabajos de conexión para alimentación de sistema hidráulico y cerrojos para puertas de servicios sanitarios ubicados en el sotano central. </t>
  </si>
  <si>
    <t xml:space="preserve">Por suministro e instalación de mesa, dimensiones: 1.10x1.90x0.75mt, estructura metálica con fondo y pintura poliuretano blanco, antideslizantes negros, top melamina Nogal paris en grosor 5/8". Mobiliario que se ajusta a las necesidades del espacio y actividades de la sala de reuniones en la Gerencia de Negocios 4to. nivel del Edificio Central. </t>
  </si>
  <si>
    <t xml:space="preserve">Por suministro e instalación de mueble tipo locker para gimnasio, dimensiones 2.40x0.35x1.99mts, 24 espacios de 38x35x45cm, fabricado en melamina color nogal cenizo de 5/8", fondo en melamina color nogal cenizo de 5/8", antideslizantes negros, tapacantos de 2mm. Locker para colocar objetos personales de quines utilizan el gimnasio, ubicado en el sótano del Edificio Central. </t>
  </si>
  <si>
    <t xml:space="preserve">Por suministro e instalación de 5 persianas verticales de PVC de 2.05mt x 2.57mt, suministro e instalación de cielo falso reticulado en área de sanitarios más limpieza de azulejo y artefactos sanitarios, suministro e instalación de 25m2 de tabiques a una cara de tablayeso más refuerzos de madera, suministro e instalación de 4 tomacorrientes regulados y suministro e instalación de tuberia para instalación de puntos de RED. Se utilizará para remodelación de Clínica del Edificio Central. </t>
  </si>
  <si>
    <t xml:space="preserve">Por resane de 2 puertas, marco y telera de puerta de ingreso principal, incluye el decape y lijado para desvanecer golpes y rayones, aplicación de tinte de color a elegir, acabado tipo barniz poliuretano. Derivado al mal estado de puerta existentes en ingreso a 3er. nivel del Edificio de Seguros y Fianzas. </t>
  </si>
  <si>
    <t xml:space="preserve">Por compra de smart TV 55" 4k, UDH y 2 bracket para TV 32" a 70" con movilidad completa. Derivado a remodelaciones en 3er. Nivel de Edificio Seguros y Fianzas. </t>
  </si>
  <si>
    <t>Por compra de 150 galones de jabón gel actibacterial olor fresa, con su tapa anti-derrame interna. Para existencia y despacho de la unidad de proveeduria y reparto a las Dependencias de la Institución.</t>
  </si>
  <si>
    <t>PROCESOS ESPECIALES, S.A.</t>
  </si>
  <si>
    <t>Por compra de 50 hisopos plásticos para limpiar sanitarios con su porta base plástica, 30 discos (pads) color blanco para pulir pisos de 20" de diámetro. Para existencia y despacho de la unidad de proveeduria y reparto a las Dependencias de la Institución.</t>
  </si>
  <si>
    <t>WAM SOLUTIONS, S.A.</t>
  </si>
  <si>
    <t>Por compra de 150 galones de cloro con fecha de vencimiento año 2025, con su tapa antiderrame interna. Para existencia y despacho de la unidad de proveeduria y reparto a las Dependencias de la Institución.</t>
  </si>
  <si>
    <t>JUSTO RUFINO PEREZ LUX / COMERCIALIZADORA YAVE JIREH</t>
  </si>
  <si>
    <t>Por compra de 1,000 desodorantes ambientales de 400 ml de varios aromas.  Para existencia y despacho de la unidad de proveeduria y reparto a las Dependencias de la Institución.</t>
  </si>
  <si>
    <t>ADMINISTRACION DE SERVICIOS DE OUTSOURCING, S.A.</t>
  </si>
  <si>
    <t xml:space="preserve">Por compra de 15 ventiladores tipo torre de 46 pulgadas, con control remoto, pantalla frontal, color negro, 3 velocidades, operación silenciosa, temporizador de 12 horas, función de oscilación (movimiento 90 grados), función de rafaga sleep, led indicador de temperatura frontal. Para atención de requerimientos de las dependencias. </t>
  </si>
  <si>
    <t>OFIEQUIPOS</t>
  </si>
  <si>
    <t xml:space="preserve">Por mantenimiento de 6 ventilas incluyen el cambio de 4 bisagras de fricción, limpieza de 3 ventanales de aluminio perimetral de 2.10m x 2.50m interno y 50 metros lineales de empaque para los vidrios fijos. Derivado a remodelación en área de innovación 4to. nivel de Edificio Central de El Crédito Hipotecario Nacional de Guatemala, por cambio en el organigrama de la Institución y al crecimiento de las diferentes Gerencias. </t>
  </si>
  <si>
    <t xml:space="preserve">Por compra de 5 swich POE de 4+1 puertos y 12 Swich POE de 8+2 puertos. Lo anterior a utilizarse para repuestos de los sistemas de CCTV IP del Depto. de Seguridad. </t>
  </si>
  <si>
    <t xml:space="preserve">Por compra de 3 cartucho tinta HP 712 color negro 38 ML, 3 cartucho tinta HP 712 de 29ML cyan, 3 cartucho tinta HP 712 de 29ML amarillo, 3 cartucho tinta HP 712 de 29ML magenta y 4 rollos de papel bond 24". Para impresora plotter a cargo del Depto.  </t>
  </si>
  <si>
    <t>SUMINISTROS INFORMATICOS, S.A.</t>
  </si>
  <si>
    <t xml:space="preserve">Por compra de 35 unidades de estado sólido SSD de 2.5 pulgadas con capacidad de almacenamiento de 240GB y puerto SATA, 25 unidades de estado sólido SSD de 2.5 pulgadas con capacidad de almacenamiento de 480GB y puerto SATA, 7 teclados inalámbricos alfanumerico en español con receptor USB y compatible con sitema operativo Windows y 5 Webcam, con resolución HD de 1080p a 30 fotogramas por segundo, frecuencia de refresco de 50Hz / 60Hz con tripode. Las unidades de estado solido son para remediar las incidencias por rendimiento y lentitud en transferencia de datos en computadoras de la Gerencia de Canales de Comercialización y para contar con respuestos para atender incidencias emergentes por disco duro. Las Webcam con micrófono inocorporado se utilizarán para subsanar el apartado multimedia necesario para reuniones virtuales que llevan a cabo algunos usuarios en la Gerencia de Fideicomisos. Los teclados se asignan a las Gerencias de Seguros y fianzas, Financiera, Auditoría Interna y Canales de Comercialización. </t>
  </si>
  <si>
    <t>SERVICIOS Y SOLUCIONES EN TECNOLOGIA</t>
  </si>
  <si>
    <t xml:space="preserve">Por suministro e instalación de cable No. 2 de cobre para alimentación de tableros: 22 metros lineales de flipon principal de emergencia a tablero de emergencia secundario, 30 metros lineales de tablero principal normal a tablero secundario normal. La tubería será proporcionada por El Crédito. El total de metros es de 52 metros lineales x 5 lineas para un total de 260mts. </t>
  </si>
  <si>
    <t xml:space="preserve">Suministro e instalación de puerta tipo abatible con material de PVC de tipo imitación madera con vidrio claro de 5mm, instalado en 4to. Nivel, sala de reuniones de Gerencia de Negocios, Edificio Central. Derivado a remodelación y readecuación del área de sala de reuniones en Gerencia de Negocios 4to. nivel del Edificio Central. </t>
  </si>
  <si>
    <t xml:space="preserve">Por fabricación e instalación de 8 escritorios con las siguientes dimensiones: 1.00x0.60x0.75 metros, estructura metálica de tubo de 1", chapa 16, estructura metálica con fondo y pintura en poliuretano blanco, antideslizantes negros, 1 pasacalles por mesa, top en melamina Nogal Paris en grosor de 5/8" textura matriz, tapacanto de 2 mm, incluyen 5 mamparas de 59 x 30 x 0.8cm con vidrio de seguridad y diseño en sand blast, diseño según planos. Compra de escritorios para el área de la Gerencia de Recursos Humanos ubicado en el Edificio Quinta Avenida. </t>
  </si>
  <si>
    <t xml:space="preserve">Suministro e instalación de equipo de aire acondicionado, tipo mini split de 24,000 BTU, refrigerante R-410A, corriente 208-230/1/60, sala de reuniones 5to. Nivel. Instalación de aire acondicionado para la sala de reuniones de Gerencia General. </t>
  </si>
  <si>
    <t xml:space="preserve">Por suministro y aplicación de 100m2 monocapa con una mano de sellaor y pintura látex vinílica blanca en el área de los vestidores de hombre y mujeres, suministro y aplicación de 80m2 de alisado en la entrada de los vestidores de hombre y mujeres, 31 angulares en las esquinas de las duchas y 3 rótulos para identificar área de Vestidores. Por trabajos de remodelación en área de vestidores ubicados en el sótano del Edificio Central. </t>
  </si>
  <si>
    <t>Por compra de 300 archivadores tamaño oficio armados en paquetes de 12 unidades. Para existencia y despacho de esta unidad y reparto a las Dependencias de la Institución.</t>
  </si>
  <si>
    <t>LIBRERIAS Y PAPELERIAS SCRIBE, S.A.</t>
  </si>
  <si>
    <t>Por compra de 500 folder colgantes tamaño oficio/legal, color verde musgo en cajas de 25 unidades. 50 almohadillas redondas para huella dactilar, color negro de 4 cm de diámetro. 200 engrapadoras de metal ejecutivas, color negro, tira completa #B440 capacidad 20 hojas. Para existencia y despacho de esta unidad y reparto a las Dependencias de la Institución.</t>
  </si>
  <si>
    <t>Por compra de 3,000 fundas plásticas transparentes tamaño oficio, en paquetes de 100 unidades. 300 reglas plásticas de 30 cm con su empaque cada una. 1,000 cajas de grapas estándar de 5,000 unidades por caja. 50 cajas de clips tipo binder de 2" de 12 piezas por caja. Para existencia y despacho de esta unidad y reparto a las Dependencias de la Institución.</t>
  </si>
  <si>
    <t>Por compra de 50 baterias de 12 voltios 7 amperios. Para repuestos de los sistemas de seguridad electrónica del Departamento de Seguridad.</t>
  </si>
  <si>
    <t xml:space="preserve">Por suministro e instalación de 80m2 de azulejo de piso a cielo con medidas de (23x43cm) en color blanco más sisa de 2mm blanca, suministro y aplicacación de 45m2 de pintura vinilica mate de color negro en el cielo de área de vestidores, suministro e instalación de 27ml de zcalo PVC en color negro de 10cm de ancho más topes y 9 rebordes de PVC en nichos de duchas. Derivado a trabajos en area de vestidores y duchas en el salon de Usos Multiples en el sótano de El Edificio Central. </t>
  </si>
  <si>
    <t xml:space="preserve">Por servicio de remoción de 65m2 de cernido en mal estado de paredes internas que incluye extracción de desechos a tiradero autorizado y servicio de resane de 65m2 en paredes internas con acabado similar al existente, aplicado con monocapa y sikalatex. Resanado de pared interior de sede de la 10ma. Avenida zona 1. </t>
  </si>
  <si>
    <t xml:space="preserve">Por desmontaje de chapa electromagnetica existente, suministro e instalación de chapa nueva, evaluación, suministro e instalación de fuente de poder para iluminación LED y mantenimiento y calibración de sistema de apertura en puerta de acceso. Se utilizará para contrarrestar la condensación en losa en Agencia Chimaltenango. </t>
  </si>
  <si>
    <t xml:space="preserve">Por Fabricación e instalación de barra para área de cocina con las siguientes medidas: 4.80mts lineales de barra para microondas, estructura metálicaa de tubo de 2", chapa 16, estructura metálica con fondo y pintua anticorrosiva color negro, antideslizantes negros, top en melamina Nogal Paris en grosor de 5/8" (diseño segun planos). Compra de barra para uso en el área de cocina ubicado en el 7mo. nivel del Edificio Quinta Avenida.  </t>
  </si>
  <si>
    <t>Por compra de 500 block de consulta de saldo, medida de 4" x 5" papel sensibilizado color blanco y amarillo, de 200 hojitas por block. Para existencia y despacho de Proveeduria y reparto a las Dependencias de la Institución.</t>
  </si>
  <si>
    <t>FORMULARIOS STANDAR, S.A.</t>
  </si>
  <si>
    <t xml:space="preserve">Por compra de 1,000 block ticket de parqueo gramo 80 medida 3 1/2 x 3 1/2" impreso ambos lados en tienta negra de 100 unidades por block y 5,000 sobres carta manila impresos en paquetes de 100 unidades cada uno. Para existencia y despacho de esta Unidad y reparto a las dependencias de la Institución.  </t>
  </si>
  <si>
    <t>LIBRERIA E IMPRENTA VIVIAN SOCIEDAD ANONIMA</t>
  </si>
  <si>
    <t>Por suministro e instalación de vidrio de tipo templado con un espesor de 10mm, con los cantos pulidos totalmente, para mesa con base de madera incluyendo el logotipo del banco con sanblast gris en la parte de en medio. De medidas de 2.6mts x 1.20mts de largo.</t>
  </si>
  <si>
    <t xml:space="preserve">Por desmontaje de base existente en pared, aplicación de base gris en muro para nivelar área, instalación de azulejo en mosaico, aplicación de sisa en área de azulejo y nivelación y limpieza final. Se utilizará para remodelación de Clínica del Edificio Central. </t>
  </si>
  <si>
    <t xml:space="preserve">Por compra de interruptor TQD 3x125 en 240 V para tablero NCB. Para la conexión del 3er. Nivel del Edificio de Seguros y Fianzas zona 9 al generador eléctrico propiedad de Seguros y Fianzas en el sótano 1, derivado de la remodelación y distribución de los circuitos en el nivel. </t>
  </si>
  <si>
    <t>PRODUCTOS ELECTRICOS CENTROAMERICANOS, S.A.</t>
  </si>
  <si>
    <t>Por compra de 1 tablet con CPU de 8 núcleos, GPU de 10 núcleos, 8 GB de RAM, capacidad de 512 GB, pantalla multi-touch de 11 pulgadas (diagonal), sistema de cámaras gran angular de 12 MP y ultra gran angular de 10 MP, reconocimiento facial por medio de la cámara. Que incluya estuche. Para uso del Presidente de la Institución.</t>
  </si>
  <si>
    <t>SONIDO SEGURO, S.A.</t>
  </si>
  <si>
    <t xml:space="preserve">Por compra de 10 controles de acceso biométricos. Lo anterior se utilizará para proyectos de seguridad electrónica del Depto. </t>
  </si>
  <si>
    <t>ADVANCED SOLUTIONS, S.A.</t>
  </si>
  <si>
    <t xml:space="preserve">Por compra de 4 televisores Smart TV de 65 pulgadas, led. Lo anterior para realizar mejoras tecnológicas a la sala de monitoreo del Depto. de Seguridad, debido a crecimiento de sistemas de cctv ip. </t>
  </si>
  <si>
    <t xml:space="preserve">Por compra de 2 valvula de descarga para mingitorio tipo push. Derivado a cambio de artefactos sanitarios en baño de hombres, por remodelaciones en 3er. Nivel del Edificio de Seguros y Fianzas. </t>
  </si>
  <si>
    <t xml:space="preserve">Por suministro e instalacioón de 106 tacos redondos para sillas de hule de 1" diámetro, más desinstalación de tacos plásticos existentes, suministro e instalación de 30 tacos cuadrados para mesad de hule de 1", más desinstalación de tacos plásticos existentes y suministro e instalación de 5 tacos redondos para mesad de hule de 1" tipo atornillado, más desinstalación de tacos plásticos existentes. Se utilizara para protección de mobiliario de comedor. </t>
  </si>
  <si>
    <t xml:space="preserve">Por levantamiento topográfico. Es necesario el estudio topográfico en el predio de vehículos de almacenadora zona 12, para poder realizar los diferentes trabajos que se requieren en el mismo. </t>
  </si>
  <si>
    <t>PENDEZA, S.A.</t>
  </si>
  <si>
    <t xml:space="preserve">Por compra de 5 sacos de cemento, 8 bolsas de arena de Río, 1 cubeta de Sika latex y 2 galones de impermeabilizante con elastómero. Este material será utilizado en la fundición e impermeabilización de la línea divisoria entre el Banco de Guatemala y Banco CHN, debido a la humedad que presenta la pared de la Unidad de Proveeduría, según recomendación de auuditoria Interna oficio I-249-2023 de fecha 29/05/2023 numeral 3.3 evaluación física del área, Sub numeral 3.3.1  y recomendación numeral 5.4. </t>
  </si>
  <si>
    <t xml:space="preserve"> FERRETERIA EPA, S.A.</t>
  </si>
  <si>
    <t xml:space="preserve">Por demolición de 3.6mts2 de tabique de madera a doble cara, ubicado en el 4to. Nivel del Edificio Central, desmontaje de instalaciones electricas existentes en tabique de madera (2 tomacorrientes, 2 puntos de red y 1 apagador) y extracción de desechos al sotano y limpieza general del área. Remodelación del área de análisis de Crédito. </t>
  </si>
  <si>
    <t xml:space="preserve">Por compra de 8 siilas gris/azul, con rodos PU. Medidas 48cm de frente x 48cm de profundidad x 89-97cm de alto, 24 silla de comedor cuero textil blanco, patas de madera natual, medidas: 68cm de frente x 36cm de profundidad x 49cm de alto y 4 mesas de centro con vidrio, base metal roble. medidas: 82cm de diametro x 40cm de alto. Se utilizará para remodelación Agencia Estanzuela y Puerto San José. </t>
  </si>
  <si>
    <t>Por suministro e instalación de ventanería, sandblast y limpieza en el Area de Negocios, 4to. Nivel del Edificio Central, (detalles en solicitud).</t>
  </si>
  <si>
    <t xml:space="preserve">Por demolición de 4.20mts2 de tabique de tablayeso y su resanado, sellado de vano de puerta con tabla verde resistente a humedad, construcción de 3.50mts2 de muro y mocheta con tabique de tablayeso, para puerta reforzado con madera para la instalación de la misma, suministro y aplicación de 3.50mts2 de acabado rremolineado en vano cerrado, suministro e instalación de 4.75mts2 de azulejo en muros de baño, suministro y aplicación de 20mts de pintura blanca en muros y limpieza general y extracción de ripio. Derivado a ambio de diseño en baño de mujeres por remodelación del 3er. Nivel del Edificio de Seguros y Fianzas. </t>
  </si>
  <si>
    <t xml:space="preserve">Por suministro e instalación de tableros, flipones, conectores, abrazaderas, barras roscada y tomacorrientes. Derivado a remodelación en Edificio de Seguros y Fianzas por cambio en el organigrama de la institución y al crecimiento de las diferentes gerencias. </t>
  </si>
  <si>
    <t xml:space="preserve">Por suministro e instalación de puerta de 1.235mts2 de aluminio Europa, negro, chapa, bisagra, vidrio claro de 6mm. Derivado a la instalación de cuarto electrico en remodelación en tercer nivel de Edificio de Seguros y Fianzas por cambio en el organigrama de la Institución y al crecimiento de las diferentes Gerencias. </t>
  </si>
  <si>
    <t>VIDRIOS Y PERFILES HC</t>
  </si>
  <si>
    <t>Por compra de 24 cubetas de pintura látex para exterior color blanco. Para aplicación en los edificios administrativos del Crédito Hipotecario Nacional.</t>
  </si>
  <si>
    <t xml:space="preserve">Por compra de 28 cubetas de impermeabilizante acril techo rojo 23.37 kg, en cubetas de 5 galones. Para aplicación en lozas de edificios y agencias del Crédito Hipotecario Nacional, para evitar filtraciones durante el invierno. </t>
  </si>
  <si>
    <t xml:space="preserve">Por suministro e instalación de artefactos sanitarios para el área de duchas del gimnasio que utiliza el personal del Crédito Hipotecario Nacional, ubicados en el sótano del Edificio Central. </t>
  </si>
  <si>
    <t xml:space="preserve">Por redistribución de 2 circuitos de iluminación para tablero de emergencia, para reducción de cargas, redistribución de 7 circuitos de tomacorrientes normales para tablero normal, para reducción de cargas, suministro e instalación de flip on de 3x125a 120/220V, para cambio de existente y mano de obra y materiales por 25.00mts de instalación eléctrica con 5 líneas de cable No. 2 para alimentación de tablero regulado (detalles segun planos). Derivado a remodelación en Edificio de Seguros y Fianzas por cambio en el organigrama de la Institución al crecimiento de las diferentes Gerencias. </t>
  </si>
  <si>
    <t xml:space="preserve">Por suministro e instalación de 45.5m2 de tabiques de tablayeso, desmontaje de puerta de madera, sellado de vano y resane, apertura de vano más resane, instalación de puerta, piso, reparación de unión de modulo, 2 fletes por extracción de ripio a tiradero autorizado, trabajos realizados en área del centro de negocios en la Agencia Roosevelt. </t>
  </si>
  <si>
    <t xml:space="preserve">Por compra de 8 baterias de 12 voltios 100 amperios. Para instalar un sistema enérgetico de emergencia tipo electrónico (inversor) en Agencia Coatepeque. </t>
  </si>
  <si>
    <t>ALTERNATIVAS INTELIGENTES, S.A.</t>
  </si>
  <si>
    <t xml:space="preserve">Por fabricación e instalación de puerta de aluminio de 0.90x2.10mts fabricada con aluminio natural anodizado con pivotes más vidrio claro de 5mm. Incluye desmontaje y traslado de ventaneria existente Y fabricación e instalación de puerta tipo reja de 0.90x2.10mts fabricada con parte de estructura existente con pasador portacandado pintada con anticorrosivo color negro, incluye desmontaje de rea metálica existente. Para cornisa del 2do. nivel el Edificio Quinta Avenida. </t>
  </si>
  <si>
    <t xml:space="preserve">Por fabricación e instalación de salpicadera, dimensiones 5.4ml x 10cm de altura, fabricada en melamina nogal paris en grosor de 5/8" textura matriz, tapacantos de 2mm. Para evitar derrames de liquido en el suelo de la cocineta ubicado en el Edificio Quinta Avenida. </t>
  </si>
  <si>
    <t>Por compra de sistema de alarma (segpun listado adjunto). Para instalación para el nuevo local de Agencia Puerto San Jose.</t>
  </si>
  <si>
    <t xml:space="preserve">Por suministro e instalación de 5 escritorios de dimensiones: 1.22x0.60x075mts y 2 de dimensiones: 1.13x0.60x0.75mts. Ambos con estructura metálica de tubo de 1", chapa 16 estructura metálica con fondo y pintura en poliuretano blanco, antideslizantes negros, 1 pasacables por mesa, top en melamina Nogal Paris en grosor de 5/8" textura matrix, tapacantos de 2mm, incluyen 5 mamparas de 59x30x0.8cm con vidrio de seguridad y diseño en sandblast. Derivado a la remodelación y readecuación de espacios laborales para los trabajadores del Área de Gerencia Administrativa ubicada en el 3er. Nivel del Edificio Central. </t>
  </si>
  <si>
    <t xml:space="preserve">Por compra de 3 faldones para cortinas metálicas, 4 ejes completo con operador central para operación con selector de llave, 4 motor central (operador automático) para cortina enrollable, selectores con llave para operadores, 6 tambores modulares para eje, mejora operación y garantía, 11 duelas galvanizadas para cambio en lienzos golpeados en parte inferior, 3 fracción de guía, cambio de eje con motor a cortina metálica, servicio de mantenimiento mayor, cortina 2do. nivel y 3 manos de obra de cambio de fracción de riel guía, cambio de duelas, cambio de eje con motor y selector de llave. Es necesario la reparación de faldones de las persinas de ingreso a bodegas 4, 6 y 7 en almacenadora y compra de motores eléctrocps para su fácil manejo.  </t>
  </si>
  <si>
    <t xml:space="preserve">Por compra de 15 archivos de metal de 2 gavetas tipo robot color negro, de dimensiones: 0.55mts de fondo x 0.40mts de ancho x 0.74mts de alto. Por requerimientos de la Gerencia de Banca de Desarrollo (2), Fideicomisos (1), Unidad de Seguridad de la Información (2), Analisis de Crédito (6) y stock de mantenimiento (4). </t>
  </si>
  <si>
    <t>Por suministro e instalación de rotulos, zocalo PVC, pintura blanca, marco de puerta en vestidores ubicado en el sotano del Edificio Central (detalles en solicitud).</t>
  </si>
  <si>
    <t xml:space="preserve">Por desinstalación de cableado y cuchillas electricas quemadas desde flipon principal hasta el generador, suministro e intalación de 12mts de cableado para interconexión con cable TSJ de 3 hilas calibre #6 y suministro e instalación de BY Pass de 63amp 120/240. Por reparación de sistema eléctrico por  incendio, suministro e instalación de cableado eléctrico en Agencia Salama. </t>
  </si>
  <si>
    <t xml:space="preserve">MULTISERVICIOS INDUSTRIALES JIREH </t>
  </si>
  <si>
    <t>Por contratación de servicios profesionales para la ejecición del informe para el programa de Implementación del Proyecto de Normas de Información Financiera para Bancos y Otras Entidades. Correspondiente del 01 de enero al 31 de diciembre 2022.</t>
  </si>
  <si>
    <t>EHLVEST JOSUE GOMEZ GARCIA</t>
  </si>
  <si>
    <t xml:space="preserve">Por cambio de brazo hidraulico, mantenimiento y fijación de marco de puerta reforzada. Es necesario reparar la puerta de forma urgente, ya que divide el área de servicio al cliente con el área restringida de la Agencia. </t>
  </si>
  <si>
    <t xml:space="preserve">Renovación de suscripción anual y compra de licenciamiento acrobat pro for teams. </t>
  </si>
  <si>
    <t>SEGA S.A.</t>
  </si>
  <si>
    <t>Por compra de 500 boligrafos tinta gel color azul, 0.7 mm punto fino. Para existencia y despacho de esta unidad y reparto a las Dependencias de la Institución.</t>
  </si>
  <si>
    <t>Por compra de 200 engrapadoras de metal ejecutivas color negro, tira completa #B440 capacidad 20 hojas. Para existencia y despacho de esta unidad y reparto a las Dependencias de la Institución.</t>
  </si>
  <si>
    <t>Por compra de 300 cajas de sobres en blanco tamaño oficio, 90 gramos con ventanilla impresos a dos colores.  Para existencia y despacho de esta unidad y reparto a las Dependencias de la Institución.</t>
  </si>
  <si>
    <t>Por compra de 5,000 sobres azules tamaño oficio para Seguros y Fianzas con impresión a dos colores, en paquetes de 100 unidades. Para existencia y despacho de esta unidad y reparto a las Dependencias de la Institución.</t>
  </si>
  <si>
    <t xml:space="preserve">Por compra de 34 Candy Box mix. Regalos dirigidos a las secretarias del Banco CHN, por el día de las secretarias 2024. </t>
  </si>
  <si>
    <t>CANDY POP</t>
  </si>
  <si>
    <t xml:space="preserve">Por mano de obra para fundición e impermeabilización de 36mts lineales de franja divisoria entre el Banco de Guatemala y el Crédito Hipotecario Nacional de Guatemala. Lo anterior debido a la humedad que presenta la pared de la Unidad de Proveeduría, según recomendación de Auditoria interna oficio I-249-2023 de fecha 29/05/2023 numeral 3.3 evauación fisica del área, sub numeral 3.3.1 y recomendación numeral 5.4. </t>
  </si>
  <si>
    <t xml:space="preserve">CONSTRUCCIONES EL ANGEL </t>
  </si>
  <si>
    <t xml:space="preserve">Por compra de 20,000 sobres kraft oficio con impresión en tinta negra en paquetes de 100 unidades. Para existencia y despacho de esta unidad y reparto a las Dependencia de la Institución. </t>
  </si>
  <si>
    <t xml:space="preserve">Por patrocinio para evento "Sumnit Internacional de Compliance y Gobierno Corporativo" los días 25 y 26 de abril del 2024, que incluye: Logotipo en pantallas del evento, espacio para visibilidad a través de la colocación de un banner en el evento, mención entre patrocinadores durante el evento, logotipo en página web y 10 invitaciones de libre acceso al evento. Para promoción y publicidad de Banco CHN. </t>
  </si>
  <si>
    <t>WORLD COMPLIANCE ASSOCIATION CAPITULO GUATEMALTECO</t>
  </si>
  <si>
    <t xml:space="preserve">Por desmontaje y montaje de sanitario, incluye cambio de anillo de cera y sellado de unión de tuberia de 4" y losa con sikaflex. Es necesario reparar el sanitario de forma urgente para el uso de los colaboradores del centro de negocios de la Agencia de Galerias del Sur. </t>
  </si>
  <si>
    <t xml:space="preserve">Por fabricación de 2 muebles de estructura metalica con tres entrepaños de lamina de 1m x 0.9m y 1 m de altura. Incluye: mano de obra de fabricación de estructura, tubo cuadrado de 2"x2" chapa 16, lamina de 1/16", tubo base, entrepaños de lamina, soportes horizontales, pintura y acabado final. Instalación de sistema de inverson en Agencia Coatepeque y en agencia </t>
  </si>
  <si>
    <t>Por servicio de desmontaje de 6 m2 de sandblast existente, remoción de pegamento y limpieza de vidrio previo a instalación de sandblast. Suministro e instalción de 6 m2 de sandblast gris en ventaneria al costado de cajeros. Por destilación de sandblast existente, suministro e instalación nuevo para evitar visibilidad del exterior de la Agencia Reforma, en el área de cajas donde se realizarán las transacciones monetarias.</t>
  </si>
  <si>
    <t>Por suministro e instalación de 11 m2 de ventaneria fija fabricada en aluminio negro anodizado más vidrio claro de 5 mm. Suministro e instalación de 1 puerta de 0.90 m x 2.10 m, fabricada con aluminio natural anodizado más vidrio de 5 mm más brazo hidráulico. Suministro e instalación de 7 m2 de sandblast. Demolición de 2 m2 de modulos fundidos en área de receptores. Por suministro e instalación de ventaneria y demolición de muros en área del centro de negocios en la Agencia Roosevelt.</t>
  </si>
  <si>
    <t>Por servicio de 32 m2 de relleno de 40 cm de espesor con arena amarilla más compactación y suministro de materiales. Suministro de materiales y fundición de 32 m2 de mezclón de 7 cm de espesor. Desmontaje de 32 m2 de cernido. Desmontaje y reinstalación de 1 vidrio para ingreso de materiales. Por trabajo base previo a la instalación de piso en el área de cafetería ubicado en el 6to. Nivel del Edificio Central.</t>
  </si>
  <si>
    <t xml:space="preserve">Por suministro e instalación de: 3 protectores de ACM de 4 mm color gris plateado, 4 tubos de acero inoxidable de 1" de diámetro con chapetas redondas, 3 entrepaños de melamina de 5/8" color blanco y tapacantos de 0.45 mm, con cargadores plásticos transparentes. Por remodelación de clínica médica. </t>
  </si>
  <si>
    <t>Por servicio de reparación de cielo falso tipo losa para instalación de rejillas. Suministro e instalación de 2 rejillas en cielo falsto tipo losa. 1 resanado de muros interiores con aplicación de pasta más pintura. Suministro más aplicación de impermiailizante en sillar de ventana exterior. Suministro y aplicación de silicón en ventana exterior. Suministro y aplicación de pintura blanca y roja en el cielo. Supervisión y limpieza. Por mantenimiento y reparación de equipos de aire acondicionado de Agencia zona 15.</t>
  </si>
  <si>
    <t xml:space="preserve">Por instalación de tubería de drenaje de PVC de "2 en el 6to. Nivel, conectado a tuberia de drenaje existente en el 5to. Nivel, incluye perforación de paredes y resanes, instalación de tuberia de agua potable existente en el 5to. Nivel, incluye perforación de paredes y resanes y suministro e instalación de lavatrastos de 1ala más mescladora con contrallave y manguera de abasto. Para area de Cafeteria del 6to. nivel del Edificio Quinta Avenida. </t>
  </si>
  <si>
    <t xml:space="preserve">Resane de agujeros y filos de las vigas en la losa del área del comedor con acabado liso incluye corte de clavos acerados, resane con monocapa más Sika Flex para mayor adherencia en un área de 280m2 aproximados y fabricación de 2 molduras de tablayeso en columnas de mármol en área de comedor. Por trabajos de Resane con monocapa y fabricación de moduras de tablayeso en área de Comedor ubicado en el 6to. nivel del Edificio Central. </t>
  </si>
  <si>
    <t xml:space="preserve">Por compra de un mueble para lavatrastes de dimensiones: 100x60x90cm fabricado en melamina color nogal paris 5/8" y un closet de dimesiones: 159x64x20.5 fabricado en melanina color nogal paris de 5/8", para el área de cafetería ubicada en el 7mo. Nivel del Edificio Quinta Avenida. </t>
  </si>
  <si>
    <t>Por compra de 20 power bank plastico blanco de dimensiones de 82x82x27mm de 5000 Mah, 20 audifonos color negro inalambricos en caja con medidor de carga y 20 bocina bambú gris inalambrica cuadrada chushin base de color. Dirigido al personal de inducción general de los meses de mayo de 2024 a enero de 2025, como premio a las tres personas más destacadas.</t>
  </si>
  <si>
    <t xml:space="preserve">Por compra de 3 Ribbon para 300 imágenes. Tinta para la impresora Marca Zebra ZC300 que se utilizá para la impresión de gafetes del personal del CHN. </t>
  </si>
  <si>
    <t xml:space="preserve">Por reparación de Camper y fabricación de compuerta. La reparación del camper y la fabricación de la compuerta servirá para el vehículo P-385FZJ, asignado al Depto. de Banco del Niño, con la finalidad de rotular el vehículo y promocionar al Banco CHN. </t>
  </si>
  <si>
    <t>TALLER TUCHAN</t>
  </si>
  <si>
    <t xml:space="preserve">Por desmontaje y traslado de 16.4m2 de reja y razon existente y fabricación e instalación de 16.4m2 de reja metálica con tubo de 2*1 pulgadas, chapa 16 a cada 15cm, pintado con pintura anticorrosiva más instalación de Razon Ribbon en la parte superior. Para protección perimetral de la Agencia Escuintla, por deteriodo de reja antigua. </t>
  </si>
  <si>
    <t xml:space="preserve">Por suministro e instalación de rotulo en placa de ACM azul de 4mm, figura en vinil con corte electronico, letras en vinil con corte electronico blanco, marco de linea blanca en vinil de corte, mounting tape en la parte de atrás para su colocación, medidas 15cm alto x 30cm largo. Derivado a señalización de areas y oficinas en remodelación de tercer nivel Edificio Seguros y Fianzas. </t>
  </si>
  <si>
    <t xml:space="preserve">Por servicio de mantenimiento preventivo a 3 equipos de aire acondicionados tipo cassete, instalados en Agencia Pacific Center. </t>
  </si>
  <si>
    <t xml:space="preserve">Por servicio de mantenimiento y reparación de los equipo de aire acondicionado instalados en el nivel 9 del Edificio de Seguros. Consiste en: mantenimiento de 7 equipos, cambio de 4 termostatos, instlación de 4 guardatermostatos, revisión y reparación acoples de ductos a máquina y acoples de ductos flexibles de 4 equipo de iare acondcioado.  Reemplazo de tarjeta electronica universal con display y control remoto, instalación de 25mts de TSJ de 3*10, 1 flip on de 2*50 y un contador. </t>
  </si>
  <si>
    <t xml:space="preserve">Por Suministro y cambio de soporte de vidrio de escritorio de atnción a cliente, vidrio templado claro de 10 mm con cantos pulidos, instalado con silicón y batiente U de 1/2" color negro, incluye desmontaje de vidrio existente y suministro e instalación de vidrio claro templado de 5mm con cantos pulidos, sujeto a mueble de receptores con separadores de 1" de diámetro con acabado satinado. Se utilizará para reparción de mueble de atención al cliente y receptores de Agencia Miraflores. </t>
  </si>
  <si>
    <t xml:space="preserve">Por compra de de 15 protectores de voltaje con luz piloto de 6 tomas, 15 lamparas de emergencia plana 1.2W, 4 extractores de olores para baño y 2 ventilador de torre 42" con control. Por readecuación de puestos de trabajo, de baño y de planta de emergencia del Edificio Central. </t>
  </si>
  <si>
    <t>Por compra de 1 trocket de cargar de 600 lb. Para el área de Microfilm, para el traslado de cajas de movimientos, cheques, embargos hacia el archivo y bodegas de San Franciasco.</t>
  </si>
  <si>
    <t>Por suministro e instalación de equipo de aire acondicionado tipo mini Split de 36,000 BTU, eficiencia 13, para Agencia Galerias Primma. Cambio de equipo de aire acondicionado por deterioro del anterior.</t>
  </si>
  <si>
    <t xml:space="preserve">Por reparación de 1 equipo de aire acondicionado tipo cassette de 36,000 BTU, instalado en Agencia de Pacifc Center Consiste en: Desmontaje de compresor en mal estado, limpieza al sistema con nitrógeno y ecoflushing, montaje de compresor de fabricación china, carga completa de gas refrigerante, pruebas y arranque. Reparación de sistema de aire acondicionado por daño. </t>
  </si>
  <si>
    <t xml:space="preserve">Por contratación de enlaces punto a punto para la replicación de entro de datos de El Crédito Hipotecario Nacional de Guatemala por un año. Contratación de enlace punto a punto para la replicación de datos AS400. </t>
  </si>
  <si>
    <t>TECNOLOGIA EN TELECOMUNICACIONES ABIERTAS, S.A.</t>
  </si>
  <si>
    <t xml:space="preserve">Por compra de 13 sellos automaticos para uso de la Gerencia (detalles en solicitud). </t>
  </si>
  <si>
    <t xml:space="preserve">Reparación de un generador eléctrico SUA12000E. Por averiación del que se tiene en la Agencia Teculután, Zacapa. </t>
  </si>
  <si>
    <t>Por compra de 4 secadoras de mano con sensor, acero inoxidable de 120v. 4 ventiladores de piso y de pared de 20". Los ventiladores se requieren para ventilación del Gimnasio por ser un espacio cerrado y los secadores de mano para los sanitarios del sótano del Edificio Central.</t>
  </si>
  <si>
    <t xml:space="preserve">Por suministro de 32 gl de pegamento de contacto. Suministro e instalación de 22 m2 de piso antideslizante tipo duela para duchas de damas y caballeros. Suministro y aplicación de silicón entre unión de piso vinilico y azulejo en área de duchas y sanitarios. Suministro e instalación de 2.46 m2 de paneles de CPVC en área de descanso de gradas. Por trabajos de piso vinilico en duchas ubicadas en sotano del Edificio Central más paneles decorativos en ingreso. </t>
  </si>
  <si>
    <t>PREDICE, S.A.</t>
  </si>
  <si>
    <t xml:space="preserve">Por suministro e instalación de forro en muro con melamina de 5/8" de color nogal parisino, tapacanos de 0.45mm en cantos finales, modulado a 0.90cm cada plancha con unión de aluminio entre ellos, angulares de aluminio de 3/8"x1/2" en esquinas, incluye desmontaje de puerta y forro existente, aplicación de pintura laca color negro en cantos vistos de la madera. Derivado a la remodelación en Edificio Seguros y Fianzas por cambio en el organigrama de la Institución y al crecimiento de las diferentes Gerencias. </t>
  </si>
  <si>
    <t xml:space="preserve">Por nivelación de 189m2 de piso en área de x13.50mts, con material premezclado y nivelador de piso. Por corrección de la nivelación del piso. </t>
  </si>
  <si>
    <t>ABRIL 2024</t>
  </si>
  <si>
    <t>MAYO 2024</t>
  </si>
  <si>
    <t>Adquisición de 5 conmutadores. Por solicitud del área de telecomunicaciones de la Sat para las sedes en almacenes de depósitos. Según solicitud de compra o contratación No. 354-2024, de la Gerencia de Tecnología.</t>
  </si>
  <si>
    <t>GRUPO VISIÓN INVERSIONES GUATEMALTECAS, SOCIEDAD ANÓNIMA</t>
  </si>
  <si>
    <t>Por compra de 40,000 bolsas transparentes tubular, tamaño 8" x 10" con impresión en un lado a 2 colores, denominación Q. 100.00 en paquetes de 100 unidades. Para existencia y despacho de esta unidad y reparto a las dependencias de la Institución.</t>
  </si>
  <si>
    <t>FLOR DE MARIA LEMUS MONROY DE CORDOBA / IMPREGRAFICK</t>
  </si>
  <si>
    <t>Por compra de 105,000 bolsas transparentes SW, con sellos laterales tamaño 3.25" x 7" con impresión en un lado a 3 colores, denominación Q. 5.00 en paquetes de 100 unidades. Para existencia y despacho de esta unidad y reparto a las dependencias de la Institución.</t>
  </si>
  <si>
    <t>Por compra de 105,000 bolsas transparentes SW, con sellos laterales tamaño 3.25" x 7" con impresión en un lado a 3 colores, denominación Q. 1.00 en paquetes de 100 unidades. Para existencia y despacho de esta unidad y reparto a las dependencias de la Institución.</t>
  </si>
  <si>
    <t xml:space="preserve"> Por suministro e instalación de 1 pizarron de vidrio con un grosor de 6mm y medidas de 1.80mts de ancho x 1.20mts de alto, con un fondo blanco para mayor visibilidad, colocada con 6 espaciadores a pared. Para ser utilizado en sala de reuniones del 7mo. nivel del Edificio Quinta Avenida. </t>
  </si>
  <si>
    <t xml:space="preserve">Por suministo e instalación de 38m2 de polzarizado tipo plata a un 13% de tipo protección UV, para colocarse en fachada de vidrio frontal al 7mo. Nivel que brinda vista a la calle, la cual presenta una medida de 16.53mts de largo x 2.30mts de alto. Para la fachada principal del 7mo. nivel del Edificio Quinta Avenida. </t>
  </si>
  <si>
    <t xml:space="preserve">Por modificiaciones de 2 vidrios fijos, colocando 1 ventana batible en la parte de arriba para mayor ventilación. Los materiales a trabajar serán de aluminio, como la ventana existente. Los vidrios actuales tienen una medida de 1.03mts x 1.28mts y 0.97mts x 1.28mts. Para sala de reuniones ubicada en el 7mo. nivel del Edifificio Quinta Avenidad, para permitir una ventilación natural. </t>
  </si>
  <si>
    <t xml:space="preserve">Por suministro e instalación de 22 tomacorrientes normal color blanco, 2 interruptor apagador simple, 19 tomacorrientes normal color rojo,4 ductos y caja para punto de red, 2 punto con conexión HDMI con caja y conector, 2 punto con conexión HFMI con caja y conector con cable y 5 luminarias LED de 2"x4" para cielo falso color blanco, con todos sus accesorios para su correcta instalación y funcionamiento. Derivado a remodelación en Gerencia de Innovación, nivel 4 Edificio Central. </t>
  </si>
  <si>
    <t>Por compra de 1,000 gotas antiestres de 8 cm x 6 cm, color azul con impresión a un color de logo de Banco CHN. Para promoción en activaciones de Banco CHN.</t>
  </si>
  <si>
    <t>Por servicio de rotulación reflectivo impreso y troquelado de 4 motocicletas, que abarque del tren delantero izquiero al tanque y en el lado izquierdo de la caja. Rotulación en vinil reflectivo y troquelado de 4 cascos en la parte de atrás. Para promoción y publicidad de "SEGUROS CHN" en motocicletas de los ajustadores.</t>
  </si>
  <si>
    <t>IDEAS DE MERCADEO, S.A.</t>
  </si>
  <si>
    <t>Por compra de 50 diademas con micrófono para computadora. Por atención al cliente por llamada telefónica a traves de extensiones virtuales tipo sofphone para el departamento de cobros de la Gerencia de Cartera: 19 por obsolescencia y 4 por crecimiento, para el departamento de Call Center de la Gerencia de Canales de Comercialización: 30 por obsolescencia.</t>
  </si>
  <si>
    <t xml:space="preserve">Por 2 transferencias doble tiro de 3x100 amperios. Transferencias manuales eléctricas como enlace entre generador de emergencia y los sistemas eléctricos (fuerza de iluminación), se utilizará en Agencia Estanzuela y Agencia Puerto San Jose. </t>
  </si>
  <si>
    <t>Por suministro e instalación de equipo de aire acondicionado tipo mini split de 24,000 BTU, refrigerante R410A, corriente 208-230/1/60, en Agencia Poptún petén. Cambio de equipo de aire acondicionado por deterioro irreparable del equipo anterior en la Agencia.</t>
  </si>
  <si>
    <t xml:space="preserve">Por compra de 15 ventiladores tipo torre de 40 pulgadas, control remoto, tamaño 102cm, entrada 120v-80hz 40w, 3 velocidades, oscilación 75°. Para atención de requerimientos de las dependencias. </t>
  </si>
  <si>
    <t xml:space="preserve">Por suministro e instalación de 32m2 de lamina tipo galleta color humo y suministro e instalación de 18ml de flashing fabricado con lamina Aluzinc calibre 26, para la remodelación del área de Cafetería ubicada en el sexto nivel del Edificio Central. </t>
  </si>
  <si>
    <t xml:space="preserve">Por contratación de servicios de consultoría, "Modelo de Proyecciónes y Análisis Financieras". Para la implementación del Modelo. </t>
  </si>
  <si>
    <t>CARLOS ARMANDO MADO AVILA</t>
  </si>
  <si>
    <t>Por suministro e instalación de 1 persiana vertical de PVC color TAN, 2.57 m de alto por 3.90 m de ancho, en el 4to. Nivel del Edificio Central. Por remodelación en la Gerencia de Innovación del Edificio Central.</t>
  </si>
  <si>
    <t>JORGE MARIO ORELLANA GARCIA / DISTRIBUIDORA TECNI CORTINAS</t>
  </si>
  <si>
    <t xml:space="preserve">Por suministro e instalación de 4 costaneras de 2*3 pulgadas soldadas a estructura existente, suministro e instalación de 7ml de canal de PVC incluye bajada de agua de 3", suministro y aplicación de pintura anticorrosiva a estructura existente, 1 perforación de pared con saca núcleos de 2 pulgadas y 1 flete de traslado de materiales (chatarra). Por reparación de estructura metálica como parte de la remodelación de la cafetería ubicado en el sexto nivel del Edificio Central. </t>
  </si>
  <si>
    <t xml:space="preserve">Por compra de 48 mochilas work, color negro, tipo oficina portatil con logotipo de Monte de Piedad, de medidas aprox: 42x30x15cm. Serán utilizadas por los Valuadores, para realizar labor de campo (volanteo). </t>
  </si>
  <si>
    <t xml:space="preserve">Por fabricación e instalación de 3 puertas con estructura interna de madera y plawood con forro de formica color nogal parisino, con tapacantos de 0.45mm en cantos visibles, marco del mismo material, chapa de dormitorio color negro, bisagras negras de 3"x3". Con dimenciones de: 1 de 1.685mts de ancho x 2.085mts de alto, 1 de 0.64mts de ancho x 2.085mts de alto y 1 de 0.87mts de ancho x 2.085mts de alto. Derivado al mal estado de puertas existentes en sala de reuniones en 3er. nivel de Edificios de Seguros y Fianzas. </t>
  </si>
  <si>
    <t xml:space="preserve">Por compra de 5 cubetas de pintura para señalización vial con una resina acrílica formulada sobre polímeros especiales. Para señalización de parqueos vehículares del Edificio Central del Crédito Hipotecario Nacional de Guatemala. </t>
  </si>
  <si>
    <t xml:space="preserve">Por adquisición de certificado Wildcard para dominios internos a la organización, que soporte hasta 250 subdominios, para los servicios interno del Banco CHN, actualmente el certificado utilizado es autofirmado lo cual genera un riesgo de comunicación entre los equipos de usuario final y las aplicaciones internas, como suplantación de sitios internos y errores de seguridad en los navegadores, dicho certificado también servirá para establecer comunicaciones seguras con 5B. </t>
  </si>
  <si>
    <t>BUSINESS INFORMATION TECHNOLOGY SOLUTIONS, S.A.</t>
  </si>
  <si>
    <t xml:space="preserve">Por compra de 2 generadores de 9000 watts uso continuo y 12000 wattss máximos, monofásico 120/240v. Se utilizarán para implementar en sisstema de iluminación y fuerza, para instalar en Agencia Estanzuela y Agencia Puerto San Jose. </t>
  </si>
  <si>
    <t xml:space="preserve">Por compra de 25 láminas de cobre calibre 24. Para restauración de murales del Maestro Carlos Mérida. </t>
  </si>
  <si>
    <t xml:space="preserve">Por patrocinio en categoria "Plata" para la II Rueda Internacional de Negocios organizada por la Cámara de Comercio de Guatemala a realizarse del 19 al 21 de junio de 2024, que incluye: stand de 2x2mts, participacion de 2 personas en coctel de bienvenida, almuerzo, presencia de marca previo y durante el evento, espacio en catálogo digital e impreso, derecho a incluir material publicitario en kit de bienvenida para exportaciones internacionales, derecho a distribuir material publicitari durante el evento. </t>
  </si>
  <si>
    <t>CARMARA DE COMERCIO DE GUATEMALA</t>
  </si>
  <si>
    <t>Por compra de 200 tapetes para mingitorio de varios aromas. Para existencia y despacho de esta unidad y reparto a la Dependencias de la Institución.</t>
  </si>
  <si>
    <t>Por compra de 50 discos (Pads) para lavar pisos color negro de 20" de diámetro.  Para existencia y despacho de esta unidad y reparto a la Dependencias de la Institución.</t>
  </si>
  <si>
    <t xml:space="preserve">Por compra de 1,000 órdenes de pago original y copia, del correlativo 133701 en adelante, en dos colores (blanco y amarillo) medida 8 1/2" X 6 1/2" en block de 20 unidades. 2,000 blocks de pases de salida del personal, en tinta negra medida 8 1/2" x 6 1/2" en block de 25 unidades.  Para existencia y despacho de esta unidad y reparto a la Dependencias de la Institución. </t>
  </si>
  <si>
    <t xml:space="preserve">Por compra de 25 cajas de papel sensibilizado 9 1/2" x 11" de 450 hojas en 3 partes. Para existencia y despacho de esta unidad y reparto a la Dependencias de la Institución. </t>
  </si>
  <si>
    <t xml:space="preserve">Por compra de 400 pliegos de cartón Chip calibre 100 de 30" x 40". Para existencia y despacho de esta unidad y reparto a la Dependencias de la Institución. </t>
  </si>
  <si>
    <t xml:space="preserve">Por compra de 200 perforadores PF-20 metálicos en color gris y negro con capacidad para 20 hojas con guía de tope. Para existencia y despacho de esta unidad y reparto a la Dependencias de la Institución. </t>
  </si>
  <si>
    <t xml:space="preserve">Por compra de 1000 lapiceros color azul con tinta azul tipo alepa con logo a un color. Para promoción y publicidad de Seguros CHN. </t>
  </si>
  <si>
    <t xml:space="preserve">Por compra de 1000 pelotas antiestrés color azul de 6.3cm, impresos a un color con logotipo de Seguros de Banco CHN. Para promoción en jornadas de la Gerencia de Seguros. </t>
  </si>
  <si>
    <t xml:space="preserve">Por sistema de alarma. Lo anterior se utillizará para la nuev Agencia Estanzuela, se adjunta listado de componentes. </t>
  </si>
  <si>
    <t xml:space="preserve">Por servicio de fumigación en los niveles 1 (incluyendo sótano), 2, 3, 5 y 9, del Edificio Plaza Corporativa, Torre 1, Avenida Reforma 6-64, zona 9. Para mantener el control y evitar plagas.  </t>
  </si>
  <si>
    <t>HELP SOLUCIONES INDUSTRIALES</t>
  </si>
  <si>
    <t>Por compra de 80 pines según diseño, para entrega al personal, como parte del programa de Reconocimientos 2024.</t>
  </si>
  <si>
    <t xml:space="preserve">Por compra de 17 gabinete linet, abatible de pared 6U, 550x600. Se requiere la adquisición de gabinetes para las bovedas de seguridad de las agencias, que albergará la red de las camaras. </t>
  </si>
  <si>
    <t>ELECTRONICA COMUNICIONES Y SERVICIOS, S.A.</t>
  </si>
  <si>
    <t xml:space="preserve">Por soporte HPE Tech Care Essetial SVC por 1 año. Se debe de tener soporte para lectora de cintas, ya que es de suma importancia el buen funcionamiento para los backups que se realizan cintas. </t>
  </si>
  <si>
    <t>Por compra de 5,000 carpetas tamaño oficio, impresa en medida extendida, en texcote 12 a full color tiro y un color retiro, con barniz mate, con reservado de UV brillante, carpera va troquelada y pegada. Para promoción y publicidad de Banco CHN.</t>
  </si>
  <si>
    <t>Por compra de 3 lonas a full color de 13 onza mate, que incluya: instalación y desisntalación. Para promoción y publicidad de Banco CHN en actividad "Expo Muni Vivienda" del 24 al 26 de mayo del 2024.</t>
  </si>
  <si>
    <t>Por renovación anual de la licencia en plataforma "Survio". Para uso del área Administrariva y Comercial de la Gerencia de Canales de Comercialización.</t>
  </si>
  <si>
    <t>Por compra de 1,000 consultas electronicas pre-pagadas en el Registro General de la Propiedad. Para uso interno de la Gerencia de Banca Bienes Raices, para validar información en relación a los casos que se ingresan.</t>
  </si>
  <si>
    <t>Por compra de 3 cofres de seguridad con medidas exteriores de: alto 80-90 cm, ancho 55-60 cm y fondo 50-55 cm, con combinación manual y de llave. Para uso de las Agencias en Puerto San José, Estanzuela y Totonicapan.</t>
  </si>
  <si>
    <t>CENTINELA, S.A.</t>
  </si>
  <si>
    <t>Por suministro de lavatrastos con 2 posetas y 2 alas, medidas: 83 1/2" de largo x 26" de ancho x 35" de alto, fabricado en acero inoxidable grado 430 alimenticio de 1.2 mm cal 18, patas de tubo redondo de 1 1/2" acero inoxidable con tacos ajustable, canasta de acero inoxidable, salida de drenaje de 1 1/2". Suministro de 1 mezclador de lavatratos a pared. Suministro de 3 mesas de trabajo, medidas: 44" de largo x 26" de ancho x 35" de alto, fabricadas en acero inoxidable grado alimenticio 430 de 1.2 mm calibre 18, estructura de acero inoxidable y patas de acero inoxidable tubo redondo de 1 1/2" con tacos de hule. Para remodelación del área de cafetería.</t>
  </si>
  <si>
    <t>VICTOR MANUEL YOC PATZAN / DIPRENOX</t>
  </si>
  <si>
    <t>Por suministro e instalación de 3.55 m2 de ventanería vidrio tamplado de 10 mm con herraje fijo satinado, sandblast según diseño, pelicula de seguridad, contrafuertes verticales en los apoyos de los vidrios, todos los cantos del vidrio deberán estar pulidos. Para remodelación del área de cafetería.</t>
  </si>
  <si>
    <t>Por suministro e intalación de 15.4 m2 de vidrio crudo de 8 mm, pleicula de seguridad, perfiles de aluminio europeo acabado natural anodizado, sandbalst según diseño, película de seguridad tipo film antivandalico, sistema de fijación recomendado por las especificaciones del fabricante, todos los cantos del vidrio deberán estar pulidos. 1 vidrio laminado distribuido en las siguientes capas (vidrio laminado 4 mm + PVB + vidrio laminado 4 mm), perfiles de PVC color blanco, pelicula de seguridad, sistema de fijación recomendado por las especificaciones del fabricante, todos los cantos del vidrio deberán estar pulidos. Por remodelación del área de cafetería.</t>
  </si>
  <si>
    <t>Por reparación de 1 equipo de aire acondicionado tipo split, instalado en el 9no. Nivel del Edificio Reforma zona 9.  Por reparación de equipo en el Edificio de Seguros y Fianzas.</t>
  </si>
  <si>
    <t>Por compra de 3 dispensadores de jabón acero inoxidable tipo push. Por remodelación en baños del 3er. Nivel del Edificio de Seguros y Fianzas.</t>
  </si>
  <si>
    <t>Por compra de 3 macetas de plastico 65c, 2 plastas ficus elastica, 1 planta schefflera, 9 bolsas de tierra abonada MD. Por remodelación en el 3er. Nivel de Edificio de Seguros y Fianzas.</t>
  </si>
  <si>
    <t>FERRETERIA EPA, S.A.</t>
  </si>
  <si>
    <t>Por compra de 1 televisor Smart Full HD 4K de 75", 1 bracket para televisión. Para sala de reuniones principal de Seguros y Fianzas, ubicada en el 3er. Nivel.</t>
  </si>
  <si>
    <t>MAYORISTA DE TECNOLOGIA, S.A.</t>
  </si>
  <si>
    <t>Por servicio de reparación de aire acondicionado tipo mini Split de 18,000BTU, que incluye: carga completa de gas refrigerante, cambio de capacitor de arranque, cambio de tuercas en condensador y pruebas de funcionamiento. Por reparación de equipo de aire acondicionado de la clinica médica del Edificio Central.</t>
  </si>
  <si>
    <t>SERVICIOS DE INGENIERIA ROSALES, S.A.</t>
  </si>
  <si>
    <t>Por 2,000 impresiones de kudo Kards, según diseños, en papel opalina con sisado y corte. Para entrega del personal, como parte del programa de reconocimientos 2024.</t>
  </si>
  <si>
    <t>GABRIEL ANTONIO RAMIREZ / IMPREN-COPY</t>
  </si>
  <si>
    <t>Por servicio de visita técnica de cerramiento para agencias en Malacatán, Totonicapan y Palencia. Para promoción de Banco CHN.</t>
  </si>
  <si>
    <t>VIAL PUBLICIDAD, S.A.</t>
  </si>
  <si>
    <t>Por compra de 1 lona tapa carga, flexible, impermeable con argollas de metal y cincho reforzado, de medidas: 5m de ancho x 10m de largo, o su equivalente en corte estándar (20´ de ancho x 32´ de largo) en color azul. Para el cuidado y protección del camión grua de CHN, mientras este se encuentre resguardado.</t>
  </si>
  <si>
    <t>PROYECTOS MAYA, S.A.</t>
  </si>
  <si>
    <t>Por servicio y alimentación. Para llevar acabo el taller "Inteligencia Emocional", dirigido a 125 personas de la Gerencia de Cartera el día 25 de mayo del 2024.</t>
  </si>
  <si>
    <t>Por adquisición de 40 horas de soporte para la atención y mitigación de problemas relacionados en el Firewall. Para apoyo a la coordinación de seguridad informática a realizar las mejoras y correcciones necesarias en la infraestructura previniendo la intermitencia en las operaciones del Banco CHN.</t>
  </si>
  <si>
    <t>ENGINEERING, SECURITY AND INFRASTRUCTURE SERVICES, S.A.</t>
  </si>
  <si>
    <t>Por compra de 1 casco negro mate talla 2XL, 3 chumpas tallas 2XL Y 5XL, 3 juegos de guantes talla 2XL, 3 pares de botas tallas 44 y 46. Para uso de los ajustadores, asignados a la Coordinación de Reclamos Daños.</t>
  </si>
  <si>
    <t>INVERSIONES DHN, S.A.</t>
  </si>
  <si>
    <t>Por compra de 14 planchas de fibrocemento y 1 cubeta de pasta para tapar uniones. Para utilizar en la pared interna de la Unidad de Proveeduria ala izquierda que colinda entre el Banco de Guatemala y el Crédito, debido a la humedad que presenta la misma.</t>
  </si>
  <si>
    <t>Por contratación de visita técnica por soporte al sistema de audioconferencias de Junta Directiva. Para solucionar inconvenientes con el sistema de audioconferencia de la Junta Directiva.</t>
  </si>
  <si>
    <t>Por compra de 1 pantalla táctil motorizada. Para equipo de backup para mitigar cualquier desperfecto o falla de los equipos, para el buen funcionamiento de la sala de reuniones para la Junta Directiva.</t>
  </si>
  <si>
    <t>Por suministro e instalación de equipo de aire acondicionado Mini Split de 12,000BTU, eficiencia 13 (incluye instalacines de sistema eléctrico y sistema de refrigeración. Derivado al soleamiento en la fachada sur y no hay ventilación en la oficina de Gerencia de Negocios en el 4to. Nivel del Edificio Central.</t>
  </si>
  <si>
    <t>Por trabajos a realizarse (según detalle en la solicitud de compra). Derivado a readecuaciones solicitadas en el 2do. Nivel del Edificio Central.</t>
  </si>
  <si>
    <t>Por suministro e instalación de: 2 circuitos para 2 tomacorrientes regulados con tubería EMT, cable 12 THHN, tomacorriente color rojo 120V 15A con tapadera roja y flip On de 1x20A, 2 circuitos para 2 tomacorrientes normales con tubería EMT, cable 12 THHN, tomacorriente color blanco 120V 15A con tapadera blanca y flip On de 1x20A. Reubiación de 15 tomacorrientes existentes para puestos de trabajo (se incluye cambio de tomacorrientes y placas), cableado, entubado y canaleta de piso. Derivado a readecuaciones solicitadas en el 2do. Nivel del Edificio Central.</t>
  </si>
  <si>
    <t>MARIO DANIEL SANTOS RUANO / SIESA</t>
  </si>
  <si>
    <t>Por suministro e instalación de: 1.63 m2 de fachada de PVC imitación madera roble en medidas: 0.78 m x 2.10 m, incluye refuerzos de tubo de aluminio y canal U a lo largo del dintel en medidas: 5.43 m, vidrio de 6 mm, 11.39 m2 de sandblast gris en tabique de vidrio diseño CHN, puerta de PVC imitación madera roble en medidas: 0.90 m x 2.10 m, incluye accesorios y chapa, todo para instalación y vidrio de 6 mm. Derivado a readecuaciones solicitadas en el 2do. Nivel del Edificio Central.</t>
  </si>
  <si>
    <t>Por compra de 1 persiana vertical de PVC, color TAN en medidas: 2.57 m de alto x 3.90 m de ancho. Derivado a mejoras en Gerencia de Técnologia en el 4to. Nivel del Edificio Central.</t>
  </si>
  <si>
    <t>Por compra de 2 UPS power box 100% en linea 3K VA. Por suministradores de energia initerrumpida para implementar en sistema de emergencia en remodelación de Agencia Estanzuela y Puerto San José.</t>
  </si>
  <si>
    <t>MACROSISTEMAS, S.A.</t>
  </si>
  <si>
    <t>Por suministro e instalación de 9.10 m de ACM color gris ocsuro pegado a muro de tabla yeso, altura de 0.22 cm en sala de juntas. Reajuste de 51.00 m2 de estructura de cielo falso más instalación de planchas (planchas suministradas por el CHN). 1 viga falsa de 0.10 cm de ancho  x 3.12 m de largo (se cotiza plástico para recubrir sillas y equipo existente). Cambio de 1 tablón de madera de conacaste, reutilización de tablón más resane y acabado de madera (se cotiza viaje a bodegas el caminero para adquisición de pieza existente). Suministro e instalación de tope media luna color negro para puerta. Desinstalación de 10 unidades de lámparas por 11 unidades de panel LED (lámparas proporcionadas por el CHN) ubicación según plano, incluye switch para las 11 unidades. Derivado a mejoras en Gerencia de Innovación en el 4to. Nivel del Edificio Central, por crecimiento y requerimiento de puestos de trabajo adicionales.</t>
  </si>
  <si>
    <t>Por servicio de desmontaje de silicón existente, limpieza de superficie, más suministro y aplicación de sellado de perfilería de ventana de fachada de lado interior y exterior. Suministro e instalación de flashing de lamina lisa galvanizada calibre 26 en muro de concreto y superficie de MDF existente, más aplicación de pintura blanca en toda la superficie (se debe de tomar en cuenta equipo de seguridad por trabajos en alturas). Por reparación de filtración en área de ventana fachada principal de Agencia zona 15.</t>
  </si>
  <si>
    <t xml:space="preserve">Por compra de 16.8 m2 de piso de porcelanato crisp graphite formato de 59 cm x 119 cm, 11 bolsas de pegatec adhesivo pmu gris de 10 kg, 1 bolsa de pegatec sisatec sisa arena de 10 kg. Para remodelación de cafetería en el área de cocina del Edificio Central. </t>
  </si>
  <si>
    <t>Por trabajos de ventanería (según detalle en la solicitud de compra). Para remodelación del área de cafetería del Edificio Central.</t>
  </si>
  <si>
    <t>Por compra de 5 dispensadores de papel toalla. Por trabajos de remodelación en baños del 3er. Nivel del Edificio de Seguros y Fianzas.</t>
  </si>
  <si>
    <t>Por suministro e instalación de: 5 m2 de follaje gardenia para muro verde. 7 m2 de follaje de hoja de té morada para muro verde, 9 m2 de follaje de Ficus para muro verde. 10 m2 de follaje de Hoja de té, para muro verde. 31 m2 de instalación de muro verde. Derivado a mejoramiento de áreas del 3er. Nivel de Seguros y Fianzas.</t>
  </si>
  <si>
    <t>SOLUCIONES RIGARIN, S.A.</t>
  </si>
  <si>
    <t>Por compra de 11 basureros redondos de pedal con capacidad de 12L. Por trabajos de remodelación en baños del 3er. Nivel del Edificio de Seguros y Fianzas.</t>
  </si>
  <si>
    <t>JUNIO 2024</t>
  </si>
  <si>
    <t xml:space="preserve">Por compra de 15mts de cable THHN #2 THW blanco, 45mts de cable THHN #2 19 hilos negros, 1 tomacorriente para extension polarizada, cinturon para herramienta 11 bolsillos, basurero redondo de pedal 12L y pistola de impacto para fulminante tira Cal 27. Derivado a trabajos electricos y en techo por remodelación en 3er. nivel, Edificio de Seguros y Fianzas. </t>
  </si>
  <si>
    <t xml:space="preserve">Por compra de 4 discos NAS de 16Tb e instalación y configuración de discos. Para aumento de capacidad de almacenamiento de NAS para carpetas compartidas de usuarios. </t>
  </si>
  <si>
    <t>EVOLUCIÓN DE NEGOCIOS, SOCIEDAD ANÓNIMA</t>
  </si>
  <si>
    <t xml:space="preserve">Por compra de 500 loncheras color azul. Para el personal de la Institución como detalle para conmemorar el día del padre. </t>
  </si>
  <si>
    <t xml:space="preserve">Por compra de 10 camisa/blusas tipo columbia colores blanco y azul. Para uso de las autoridades de la Institución (Presidente, Vicepresidente, Gerente General, Subgerente) Así como el Asesor de Estratégia y Comunicación en diferentes actividades del Banco. </t>
  </si>
  <si>
    <t>Por compra de 8 batas color azul marino con logotipo institucional. Para ser utilizadas por el personal en la Unidad de Proveeduria del Departamento de Mantenimiento.</t>
  </si>
  <si>
    <t>NOE MAURICIO ARCHILA DE LEON / INDUSTRIAS DE UNIFORMES ARCHILA DE LEON</t>
  </si>
  <si>
    <t>Por suministro e instalación de contador de agua de 4" de flange, incluye accesorios de instalación, mano de obra técnica, arranque y pruebas. Por cambio de contador de agua para el Edificio Central.</t>
  </si>
  <si>
    <t>Por reparación de sistema de ducteria de aire acondicionado y reubicación de rejillas, instalación de dos rejillas adicionales e instalación de damper de 8". Por reparación de aire acondicionado en el 9no. Nivel de Seguros y Fianzas en zona 9.</t>
  </si>
  <si>
    <t>Por compra de 14 camisas tipo columbia de tela royal dri, con dri-fit, color azul marino y dos bordados en el pecho (izquierdo y derecho), en las siguientes tallas y unidades: 1 en talla XXL, 1 personalizada y 12 tallas estandar. Para uso de Asesores y Personal de la Gerencia, para las diferentes actividades publicitarias.</t>
  </si>
  <si>
    <t>Por compra de 1 licencia anual de Adobe Creative Cloud con todos los programas incluidos y 100 GB de almacenamiento en la nube. 1 licencia anual de Envanto Elements con descargas ilimitadas. Para la creación de contenido multimedia de la Gerencia de Recursos Humanos.</t>
  </si>
  <si>
    <t>BELGICA JUDITH SOBERANIS ALVIZURIS / BELCOM</t>
  </si>
  <si>
    <t xml:space="preserve">Por compra de 6 micropore 3M de 1", 6 micropore 3M de 1/2", 500 jeringas de 3cc, 500 jeringas de 5cc, 200 agujas de 22g, 200 agujas de 21g, 400 curitas redondas y 400 baja lenguas. Para uso de la enfermería de la Gerencia de Seguros y Fianzas de el Crédito, ubicado en Avenida Reforma 6-64 zona 9 Edificio Plaza Corporativa Torre. </t>
  </si>
  <si>
    <t>Por compra de Tóners HP 230A, en las siguientes cantidades y colores: 2 black, 2 yellow, 2 magenta y 2 azules. Para uso de impresora HP Color LaserJet Pro 4203dw, para la impresión de diplomas y material para capacitaciones.</t>
  </si>
  <si>
    <t>Por compra de 2,500 hojas de opalina color blanco de 220 gramos, 500 hojas de opalina color crema de 220 gramos. Para uso del departamento de Capacitación para la impresión de diplomas.</t>
  </si>
  <si>
    <t xml:space="preserve">Por la compra de 33 entradas para los participantes en la actividad que se realizará en el museo de los niños. Para publicidad de Banco CHN para el evento de la Asosción de Auxilio Póstumo del Magisterio Nacional de Guatemala que se realizara el 13 de junio del 2024. </t>
  </si>
  <si>
    <t>FUNDACION PARA LA EDUCACIÓN, LA CULTURA Y EL DESARROLLO INTEGRAL DEL NIÑO</t>
  </si>
  <si>
    <t>Por servicio de impartir el taller "Outdoor Training", para realizarse el 23 de noviembre del 2024, por una duración de 4 horas. Dirigido a la Gerencia de Cartera.</t>
  </si>
  <si>
    <t>HECTOR OSWALDO ARMAR ORTIZ</t>
  </si>
  <si>
    <t>Por servicio de hospedaje para 35 personas el día 12 de junio del 2024. Para publicidad de Banco CHN para el evento de la asociación de Auxilio Póstumo del Magisterio Nacional de Guatemala que se realizará el 13 de junio del 2024.</t>
  </si>
  <si>
    <t>HOTELES BELMONT, S.A.</t>
  </si>
  <si>
    <t>Por servicio de transporte de ida y vuelta para 35 personas de San Marcos al Depto. de Guatemala los días 12 y 13 de junio de 2024. Para publicidad de Banco CHN para el evento de la Asociación Póstumo del Magisterio Nacional de Guatemala que se realizará el 13 junio del 2024.</t>
  </si>
  <si>
    <t xml:space="preserve">TRANSPORTES ESMERALDA </t>
  </si>
  <si>
    <t xml:space="preserve">Por servicio de montaje y desmontaje 2 toldos de CHN de 3x4mts, servicio de instalación y desinstalación de 2 inflables de CHN 3x4mts, alquiler de 8 mesas cocteleras con licrea color negro, alquiler de 8 sillas cocteleras y alquier de 8 banderolas con logo de CHN Para promoción y publicidad de Banco CHN en Open House "Condado Sumpango" a realizarse el 15 de junio del 2024 en Sumpango, Sacatepéquez. </t>
  </si>
  <si>
    <t>GRUPO SERVICIOS ELITE</t>
  </si>
  <si>
    <t>Por compra de 1 remsa de hojas membretadas en papel especial de Presindencia. Para uso del Presidente de la Institución.</t>
  </si>
  <si>
    <t>GUSTAVO ADOLFO CIL CRUZ / LITOGRAFIA E IMPRENTA G C</t>
  </si>
  <si>
    <t>Por compra de stock de 10,000 tarjetas de presentación en papel Husky cover calibre 12, impresas a un color en tiro y 2 colores en retiro, con barniz UV brillante. Para atender requerimientos de las diferentes áreas de la Institución que gestionen durante un año.</t>
  </si>
  <si>
    <t>Por compra de 2 televisores Smart 4K de 55" y 2 brackets para instalación de televisor. Para remodelación de Agencia puerto de San José y Agencia Estanzuela.</t>
  </si>
  <si>
    <t>Adquisición de 5,000 pachones tipo cilindro. Para publicidad de Banco CHN en activaciones. Según solicitud de compra o contratación No. 480-2024, de la Gerencia de Mercadeo.</t>
  </si>
  <si>
    <t>NUDO CREATIVO, SOCIEDAD ANÓNIMA</t>
  </si>
  <si>
    <t xml:space="preserve">Por servicio de alimentación para 35 peronas (4 tiempos), para los días 12 y 13 de junio de 2024. Para publicidad de Banco CHN para el evento de la Asociación de Auxilio Póstumo del Magisterio Nacional de Guatemala que se realizará el día 13 de junio del 2024. </t>
  </si>
  <si>
    <t xml:space="preserve">CAFETERIA FLORY </t>
  </si>
  <si>
    <t xml:space="preserve">Por compra de 800 lapiceros con tinta negra con el logo de CHN y 660 mousepads con el logo de CHN. Para ser utilizados por el equipo de la Gerencia de Canales de Comercialización (Red de Agencias y Contact Center), respetando la imagen corporativa de la Institución y evitar el uso de útiles y marcas particulares. </t>
  </si>
  <si>
    <t>INNOVACIONES PUBLICITARIAS, S.A.</t>
  </si>
  <si>
    <t xml:space="preserve">Por compra de 3,000 pastilleros de cuerpo translúcido en color blanco, con 3 compartimientos y cierre de seguridad, serifrafia de 1 logo a 1 color, de medidas de 8 x 3.4 x1.5 cm. Para promoción y publicidad de la Gerencia de Seguros y Fianzas. </t>
  </si>
  <si>
    <t xml:space="preserve">Por compra de 1,650 gabachas confeccionada en tela lamy color azul, con 2 bolsas inferiores, serigrafía en pecho de 1 logo a 1 color. Para promoción y publicidad de Banco CHN para actividades de la Gerencia de Banca de Desarrollo. </t>
  </si>
  <si>
    <t>Por compra de 2 persiana verticales de PVC, color tan, medidas: 2.58m alto x 2.48m ancho y 2.58m alto x 1.00m de ancho.</t>
  </si>
  <si>
    <t xml:space="preserve">Por fabricación e instalación de 19 rejillas de metal para drenajes de metal. Incluye: angular de 2" x 3/16", hierro plano de 1 1/2" x 3/16". Cambio de la rejilla de drenaje del sotano del Edificio Central. </t>
  </si>
  <si>
    <t xml:space="preserve">Por 12 mantenimientos de motores de las islas 2, 3 y 4 motores por cada isla y 4 remplazos de cápsula de autobanco. Mantenimiento correctivo del sistema de capsula del autobanco de la Agencia Roosevelt. </t>
  </si>
  <si>
    <t xml:space="preserve">Por compra de 4 cajas con base, capacidad de 44 libras de aluminio (para motocicletas). Se utiilizaran para los motocicletas de los ajustadores, asignadas a la Coordinación de Reclamos, daños de la Gerencia de Seguros y Fianzas. </t>
  </si>
  <si>
    <t>MOTOFASTO, S.A.</t>
  </si>
  <si>
    <t xml:space="preserve">Por suministro e instalación de equipo de aire acondicionado de 220 más registro, perforación de vidrio y acometido eléctronica. Se utilizará plara la Clínica Médica en área de espera, Edificio Central. </t>
  </si>
  <si>
    <t xml:space="preserve">Por reparación del motor para porton de ingreso y egreso al sótano del Edificio Central. </t>
  </si>
  <si>
    <t>SERVICIOS TECNICOS SADOC ADONAI</t>
  </si>
  <si>
    <t xml:space="preserve">Por compra de 25 ventiladores tipo torre de 40 pulgadas, control remoto, tamaño 102cm, entrada 120v-80hz 40w, 3 velocidades, oscilación 75°. Para atención de requerimientos de las dependencias. </t>
  </si>
  <si>
    <t xml:space="preserve">Por compra de 25 pasivos infrarrojos 360 grados (detectores de movimiento) y 50 botones de panico (puntos de emergencia). Lo anterior se utilizará como repuestos para los sistemas de seguridad electrónica de agencias locales y departamentales (programa de mantenimiento). </t>
  </si>
  <si>
    <t xml:space="preserve">Por compra de bascula o balanza de control corporal, (para peso % de gras corporal, masa muscular, clasificaficación física % agua corporal, Ingesta calórica diaria (DCI), edad metabólica, rango edad metabólica 12-50 años, masa ósea, valoración de grasa visceral). Para el uso y control de nutrición del personal que asista a la clínica de nutrición CHN. </t>
  </si>
  <si>
    <t xml:space="preserve">Por suministro e instalación de puerta metálica de 0.81 x 1.46mts más pintura anticorrosiva color azul más chapa, para el cuarto de bombeo, suministro de materiales mas fabricación de 3.69m2 de jardnera de mampostería sobre cuarto de bombeo, más jardinización (dracaena), drenaje y demolición de 4 gradas existentes, suministro de materiales más construcción de gradas incluye armado más fundición (cemento, arena, piedrin, electromalla y meterial de relleno). para ingreso al cuarto de bombeo. Por reparación de elementos que integran la fachada de la nueva Agencia Puerto San José. </t>
  </si>
  <si>
    <t>PRODUCTOS ESPECIALES DE CONCRETO, S.A.</t>
  </si>
  <si>
    <t xml:space="preserve">Por desinstalación y limpieza de imagen en vinil impreso full color (CHN) e instalación vinil adhesivo blanco para colocar en ventanas para cerramiento, medidas: 52.5x246cm izquierdo, 448x246cm centro y 52.5x246cm derecho. </t>
  </si>
  <si>
    <t xml:space="preserve">Por compra de 35 mousepad color negro con el logo impreso a un color de 90x42cm. Regalos para clientes VIP de Almacrédito por su aniversario. </t>
  </si>
  <si>
    <t xml:space="preserve">Por compra de 300 paraguas tipo golf contiene rrecubrimiento interno en color plateado, color azul marino liso, mango de foamy, material poliéster impermeable, 8 paneles con división de varilla, serigrafía de 2 logos a 1 color. Para promoción y publicación de la Gerencia de Seguros y Fianzas. </t>
  </si>
  <si>
    <t xml:space="preserve">Por compra de 4 computadoras de escritorio con factor de forma micro con al menos procesador intel core i3 de 13ava, generación, sistema operativo Windows 11pro, memoria RAM de 16GB, almacenamiento de 256GB en SSD M.2. debe incluir teclado y mouse cableado, de la misma marca, con garantia de 3 años y 4 monitor LCD de 24" full HD con interfaces VGA y Displayport, con garantia de 3 años. Para uso de los cajeros de nuevas agencias: (2) Puerto San Jose y (2) Estanzuela Zacapa. </t>
  </si>
  <si>
    <t xml:space="preserve">Por restauración de licencia y servicio de soporte para la habilitación del sistema de biométrico del recurso humano de la Institución. </t>
  </si>
  <si>
    <t xml:space="preserve">Por compra de 5 impresoras de inyección de tinta, resolución máxima de 5.760dpi x 1.440 dpi, resolución máxima de copiado de 1200dpi x 2400dpi con scaner tipo cama plana con sensor de lineas, conectividad wifi4 y USB2.0, compatible con windosws os y 2 impresoras de inyección de tinta, resolución máxima de 5.760dpi x 1.440dpi, resolución de copiado de 300 dpi x 600dpi, impresión automática a doble cara, con escaner tipo cama plana con sensor de lineas, conectividad WI-FI4 y USB2.0, compatible con Windows os, pantalla LCD a color. se requieren 7 impresoras portables para cubrir actividades de emisión de Finanzas de la Gerencia de Seguros y Fianzas. </t>
  </si>
  <si>
    <t xml:space="preserve">Por compra de 4 toner de color negro, azul, rojo y amarillo para impresora HP Color Laser Jet Pro M454. Para reemplazar tonner en impresora utilizanda por la secretaria de la Presidencia. </t>
  </si>
  <si>
    <t xml:space="preserve">Por fabricación de tabique de 32m2 de tablayeso a dos caras con acabado liso más aislante de fibra de vidrio y refuerzos de madera para instalación de puerta, no incluye aplicación de pintura, apertura de vano en fachada principal de 1.00x2.10mts incluye demolición de paredes y tallado de vano, incluye extracción de ripio, instalación de tuberia para drenaje de lavatrastos de 2" y agua potable de 1/2 conectada a tubería existente en el área de baños, incluye desmontaje de azulejos, apertura de zanja y reinstalación de azulejo similar al existente y suministro e instalación de 1 lavatrastos de un ala con mezcladora. fabricación de tabiques, trabajos de infraestructura y trabajos de plomería para centro de negocios en Quetzaltenango. </t>
  </si>
  <si>
    <t>Por servicio de traslado de grúa desde la ciudad capital hacia Ayarza Santa Rosa (157.60 km), carga de agencia movil a plataforma, traslado de agencia móvil desde Ayarza Santa Rosa a la ciudad capital vía Jutiapa para su entrega en bodega CHN, ubicada en el Boulevard El Caminero en Mixco (165.00 km), descarga y ubicación de agencia móvil en bodega CHN Mixco. Por traslado de agnecia móvil.</t>
  </si>
  <si>
    <t>Por suministro e instalación de jaladores curvos de 1" para puerta de aluminio. Por cambio de jaladores por deterioro en Agencia Roosevelt.</t>
  </si>
  <si>
    <t>Por servicio de reparación de persiana metálica tipo celosía de 4.00m x 3.40m, incluye desmontaje de eje y resortes en mal estado, suministro e instalación de eje y resortes, limpieza y engrase de guías, platos y celosía. Por reparación de persiana de ingreso al autobanco en Agencia Metronorte.</t>
  </si>
  <si>
    <t xml:space="preserve">Por fabricación e instalación de 2 puertas abatibles de aluminio anodizado natural, zócalo de 3", vidrio claro de 6mm, con chapa, jaladores tipo concha, pivotes y sello perimetral más brazo hidraulico de 80kg. Modificicación de ventaneria actual en fachada principal existente para instalación de puerta cambio de perfiles. Desmontaje de 9m2 de ventaneria existentes. Suministro e instalación de 7m2 de fachada de ventaneria fija, fabricada con aluminio natural con vidrio claro de 6mm, empaques y sello perimentral. Por cambio de fachada para centro de negocios en Quetzaltenango. </t>
  </si>
  <si>
    <t xml:space="preserve">Por compra de 1 combo hidróneumatico de 0.5Hp/71L. Por deterioro total del sistema hidroneumatico instalado en la 10ma. Av. Zona 1, sede del CHN. </t>
  </si>
  <si>
    <t>Por suministro de 1 switch de presión de aceite y 1 bulbo de presión de aceite. Por reparación de la planta eléctrica de emergencia del Edificio Central.</t>
  </si>
  <si>
    <t>NELSON ALEXANDER PEREZ GARCIA / SERTEPRO</t>
  </si>
  <si>
    <t>Por alquiler de 4 guindolas eléctricas de canastillas metálicas (2 de 6m, 1 de 3m y 1 de 5m de longitud con barandal de seguridad en los cuatro lados), 80m de cable de acero, 2 motores eléctricos de 220v trifásico, con panel de control para manejo de los motores, extensión eléctrica de 40m para la conexión de ambos motores, con la capacidad máxima de carga de 600kg. Por trabajos de restauración de murales ubicados en la fachada del Edificio Central, por el periodo del 23 de mayo al 09 de junio del 2024.</t>
  </si>
  <si>
    <t>ANDAMIOS ECO, S.A.</t>
  </si>
  <si>
    <t>Por compra de 150 Rinofed NF jarabe de 120 ml. Para abastecimiento de la farmacia de Clínica Médica del Edificio Central.</t>
  </si>
  <si>
    <t>Por compra de 600 Tazarol rapid de 25 mg en capsulas. Para abastecimiento de la farmacia de Clínica Médica del Edificio Central.</t>
  </si>
  <si>
    <t>DROGUERIA Y FARMACIA COIDE, S.A.</t>
  </si>
  <si>
    <t>Por compra de 300 Loradex en tableta. Para abastecimiento de la farmacia de Clínica Médica del Edificio Central.</t>
  </si>
  <si>
    <t>Por compra de 1,800 IRS en tableta. Para abastecimiento de la farmacia de Clínica Médica del Edificio Central.</t>
  </si>
  <si>
    <t>Por compra de 30 Bruderm Crema de 15g. Para abastecimiento de la farmacia de Clínica Médica del Edificio Central.</t>
  </si>
  <si>
    <t>Por compra de 1,500 Cilfrin D en tabletas. Para abastecimiento de la farmacia de Clínica Médica del Edificio Central.</t>
  </si>
  <si>
    <t>Por compra de 75 Betasporina IM de 1g/3.5 ml. Para abastecimiento de la farmacia de Clínica Médica del Edificio Central.</t>
  </si>
  <si>
    <t>Por compra de 600 Perenterol 250 mg en cápsulas. Para abastecimiento de la farmacia de Clínica Médica del Edificio Central.</t>
  </si>
  <si>
    <t>Por compra de 616 Ulciless 40 mg en cápsulas. Para abastecimiento de la farmacia de Clínica Médica del Edificio Central.</t>
  </si>
  <si>
    <t>Por compra de 500 Sertal Forte en perlas capsulas. Para abastecimiento de la farmacia de Clínica Médica del Edificio Central.</t>
  </si>
  <si>
    <t>Por compra de 540 Immuvit power. Para abastecimiento de la farmacia de Clínica Médica del Edificio Central.</t>
  </si>
  <si>
    <t>Por compra de 150 Tusilexil jarabel x 120 ml. Para abastecimiento de la farmacia de Clínica Médica del Edificio Central.</t>
  </si>
  <si>
    <t>Por compra de 300 Dexlanzoprazol DR 60 mg. Para abastecimiento de la farmacia de Clínica Médica del Edificio Central.</t>
  </si>
  <si>
    <t>Por compra de 25 Fosfobac 3g. Para abastecimiento de la farmacia de Clínica Médica del Edificio Central.</t>
  </si>
  <si>
    <t>Por compra de 100 Triviplex. Para abastecimiento de la farmacia de Clínica Médica del Edificio Central.</t>
  </si>
  <si>
    <t>Por compra de 120 Arginina Forte ampolla bebible. Para abastecimiento de la farmacia de Clínica Médica del Edificio Central.</t>
  </si>
  <si>
    <t>Por compra de 150 Staff en capsulas de 500 mg. Para abastecimiento de la farmacia de Clínica Médica del Edificio Central.</t>
  </si>
  <si>
    <t>Por compra de 10 fardos de 12 unidades de Hidravida. Para abastecimiento de la farmacia de Clínica Médica del Edificio Central.</t>
  </si>
  <si>
    <t>Por compra de 500 Alercet 10 mg en capsulas blandas. Para abastecimiento de la farmacia de Clínica Médica del Edificio Central.</t>
  </si>
  <si>
    <t>Por compra de 300 Alecet D en capsulas. Para abastecimiento de la farmacia de Clínica Médica del Edificio Central.</t>
  </si>
  <si>
    <t>Por compra de 75 Dolantag gel 1.25% tubo x 30 g. Para abastecimiento de la farmacia de Clínica Médica del Edificio Central.</t>
  </si>
  <si>
    <t>Por compra de 35 Alfer Nicol Ungüento oftalmico 5 g. Para abastecimiento de la farmacia de Clínica Médica del Edificio Central.</t>
  </si>
  <si>
    <t>Por compra de 200 Nauseol en ampollas. Para abastecimiento de la farmacia de Clínica Médica del Edificio Central.</t>
  </si>
  <si>
    <t>Por compra de 500 Histaprin comprimidos. Para abastecimiento de la farmacia de Clínica Médica del Edificio Central.</t>
  </si>
  <si>
    <t>Por compra de 100 Dolo Neurobion DC. Para abastecimiento de la farmacia de Clínica Médica del Edificio Central.</t>
  </si>
  <si>
    <t>Por compra de 3,500 Acetaminofen tableta de 500 mg. Para abastecimiento de la farmacia de Clínica Médica del Edificio Central.</t>
  </si>
  <si>
    <t>Por compra de 816 Neumonil G en pastilla. Para abastecimiento de la farmacia de Clínica Médica del Edificio Central.</t>
  </si>
  <si>
    <t>Por suministro e instalación de: 1 cerramiento vano de ducto, 1 puerta peatonal estandar en cortina enrrollable de 0.60 m x 1.80 m. Por medida de seguridad a implementar en vano de ducto del local comercial y acceso secundario en cortina enrrollable en Agencia Estanzuela, Zacapa.</t>
  </si>
  <si>
    <t>MARIO ANTONIIO SOTO RODAS / S&amp;S CONSTRUCCION</t>
  </si>
  <si>
    <t>Por compra de 2 aceiteras de contrapeso para ascensores, en el ascensor No. 1 en torre norte y en ascensor No. 4 de carga. Por cambio de aceiteras en ambos ascensores del Edificio Central.</t>
  </si>
  <si>
    <t xml:space="preserve">Por compra de 1 arco detector de metales de 18 zonas. Lo anterior a utilizarse en oficinas centrales para control de ingresos al Edificio de Público. </t>
  </si>
  <si>
    <t>Por trabajos de remodelación según detalle en la solicitud de compra. Por trabajos de remodelación de sanitarios de caballeros en el 4to. Nivel del Edificio Central.</t>
  </si>
  <si>
    <t>Por trabajos de remodelación según detalle en la solicitud de compra. Por trabajo de remodelación en el 3er. Nivel de Edificio Seguros y Fianzas.</t>
  </si>
  <si>
    <t xml:space="preserve">Por pauta en plataforma Facebook, correspondiente al período del 24 de junio al 14 de agosto de 2024. Para promoción y publicidad de productos y servicios de Banco CHN con la versión de la Campaña Ahorro. </t>
  </si>
  <si>
    <t>PETER JORDAN, S.A.</t>
  </si>
  <si>
    <t>Por adquisición de suscripción de Inteligencia - Marco Intermedia. Por suscripción de un año para plataforma de Información Macroeconomica para uso de las Autoridades y Grupo Gerencial del Banco CHN.</t>
  </si>
  <si>
    <t>CENTRAL AMERICAN BUSSINES INTELLIGENCE, S.A.</t>
  </si>
  <si>
    <t>Por servicio de proyecto de escalas de remuneración. Por proyecto para poseer información objetiva para la toma de decisiones en cuanto a las estrategias de remuneración para el personal 011 y 189 de la Institución.</t>
  </si>
  <si>
    <t>CONSULTORIA INTEGRAL PARA EL DESARROLLO EMPRESARIAL, S.A.</t>
  </si>
  <si>
    <t>Por compra de 17 camisas y blusas tipo Columbia, color azul marino con logo de CHN bordado.  Para el uso del personal de la Gerencia de Fideicomisos para activades fuera de la Institución tales como la entrega de las tarjetas de beneficiarios del Programa Bolsa de Alimentos 2024 del MIDES.</t>
  </si>
  <si>
    <t>Por compra de 30 almuerzos para despedida de Angelica Bor de Secretaría General. Para despedida y agradecimiento por sus más de 35 años de labores en la Institución, para celebrarse el 27 de junio del 2024.</t>
  </si>
  <si>
    <t>JOSE ALEJANDRO SEGURA ESTIN / BANQUETES Y EVENTOS DE MARIA</t>
  </si>
  <si>
    <t xml:space="preserve">Por compra de 6 ventiladores de pared de 3 velocidades, de 18 pulgadas de ancho, con 3 aspas. Se requieren los ventiladores para uso del pesonal que labora en la Gerencia de Asesoría Jurídica. </t>
  </si>
  <si>
    <t>Por compra de 125 pin material metal latón, logotipo full color con resina, forma redondo con pestaña, arte Orden Mutualista de 3cm. Para publicidad de Banco CHN para el evento de la Asociación de Auxilio Póstumo del Magisterio Nacional de Guatemala que se realizará el 30 de agosto de 2024.</t>
  </si>
  <si>
    <t>COTUC RUBIO JUAREZ LTDA</t>
  </si>
  <si>
    <t xml:space="preserve">Por compra de 500 lapiceros, acero inoxidable, color negro brillante, 14cm set de 2 piezas,  fountain clip plateado con tinta en caja, incluye 1 grabado en las 2 piezas, 1 logotipo mas impresión en caja de Banco CHN de 14cm. Para promoción y publicidad para clientes VIP de Banco CHN. </t>
  </si>
  <si>
    <t xml:space="preserve">Por compra de espacio para stand de 6x6mts, piso marcado para realizar montaje de estand de 6x6mts, energía eléctrica de 30 amperios y material de apoyo (pases de cortesía, invitación a inauguración, brazaletes para montaje y desmontaje). Por participación en Expoxasa los días 12 al 14 de julio de 2024, en Expocenter tikal futura. </t>
  </si>
  <si>
    <t>CAMARA GUATEMALTECA DE LA CONSTRUCCION</t>
  </si>
  <si>
    <t xml:space="preserve">Por campaña de reds sociales y relaciones públicas. Por participación en EXPOCASA los días 12 al 14 de julio de 2024, en EXPOXASA tikal futura. </t>
  </si>
  <si>
    <t xml:space="preserve">Por compra de talonarios de 100 entradas. Para clientes especiales de Banco CHN para evento EXPOCAS los días 12 al 14 de julio de 2024 </t>
  </si>
  <si>
    <t xml:space="preserve">Por compra de molde alcancía Fito/Tefy (material de alcancía PVC). Para uso y entrega como kit de bienvenida del producto cuenta de ahorro Banco del Niño. </t>
  </si>
  <si>
    <t>DORIPLAST, S.A.</t>
  </si>
  <si>
    <t xml:space="preserve">Por diseño digital (PDF) para molde de alcancía Fito/Tefy. Para la elaboración del molde físico de las alcancias. Se entregaran como kit de bienvenida del producto cuenta de ahorro Banco del niño. </t>
  </si>
  <si>
    <t xml:space="preserve">Por compra de paquetes de folder manila tamaño oficio de 100 unidades, con membrete color negro. Para existencia y despacho en esta unidad y reparto a las dependencias de la Institución. </t>
  </si>
  <si>
    <t xml:space="preserve">Por compra de 25,000 sobres para tarjeta de debito PIN, en cajas de 5,000 unidades. Para existencia y despacho de esta unidad y reparto a las Dependencias de la Institución. </t>
  </si>
  <si>
    <t xml:space="preserve">Por compra de 250,000 boletas unicas en tres partes numeradas del correlativo 16,575,001 en adelante, colores blanco, amarillo y rosado papel sensibilizado, en fajos de 250 unidades.  Para existencia y despacho de esta unidad y reparto a las Dependencias de la Institución. </t>
  </si>
  <si>
    <t>FECHA DE ACTUALIZACIÓN: 27 DE AGOSTO 2024</t>
  </si>
  <si>
    <t>CORRESPONDE AL MES DE: JULIO 2024</t>
  </si>
  <si>
    <t>JULIO 2024</t>
  </si>
  <si>
    <t>Por compra de 2,300 Ibuprofen 600 mg Liquid-Gels. Para abastecimiento de la farmacia de Clínica Médica del Edificio Central.</t>
  </si>
  <si>
    <t>Por compra de 500 IRS Tableta. Para abastecimiento de la farmacia de Clínica Médica de Seguros y Fianzas.</t>
  </si>
  <si>
    <t xml:space="preserve">Por compra de 3,000 bolsas color negro para tonel medidas de 39x45" de 3 milesimas de grosor y 300 tarros para lavar platos, olor limón de 425 gramos. Para existencia y despacho de esta unidad y reparto a las dependencias de la Institución. </t>
  </si>
  <si>
    <t xml:space="preserve">Por compra de 1,000 folder colgantes tamaño oficio/legal, color verde musgo, en cajas de 25 unidades, 600 glicerinas tacto de 40ml y 1,000 CDS en blanco con portada separada, de 700 MB, 80 minutos. Para existencia y despacho de esta unidad y reparto a las dependencias de la Institución. </t>
  </si>
  <si>
    <t>PROOVEEDORA DE TECNOLOGÍA Y SUMINISTROS PROTECS</t>
  </si>
  <si>
    <t xml:space="preserve">Por compra de 1 estufa eléctrica de 30 pulgadas, 4 quemadores, con una alimentanción de corriente de 220V. Para uso de los Vigilantes del Departamento, ya que la que se tiene actualmente se encuentra deteriorada. </t>
  </si>
  <si>
    <t xml:space="preserve">Por adquisición de cajilla de seguridad (Cintoteca) del 15 de julio de 2024 al 14 de julio de 2025. Por Backups diarios y mensuales del Core Bancario. </t>
  </si>
  <si>
    <t xml:space="preserve">Por rotulación vehícular para el vehículo P385FZJ, asiganado al Depto. de Banco del Niño, la cual servirá como publicidad de marca. </t>
  </si>
  <si>
    <t>VASTAGO</t>
  </si>
  <si>
    <t xml:space="preserve">Por compra de 40 tintas para impresora Epson modelo L3250 (10 negras, 10 amarillas, 10 cyan y 10 magenta) y 24 tintas para impresora Epson modelo L4260 (6 negras, 6 amarillas, 6 cyan y 6 magenta). Se utilizarán para las impresoras que están a cargo de la Coordinación Comercial. </t>
  </si>
  <si>
    <t>CORPORACIÓN NACIONAL PRIME PC, S.A.</t>
  </si>
  <si>
    <t xml:space="preserve">Por compra de 2 armarios metalicos con manecillas de 4 entrepaños de 0.90x0.36x1.90 mts color negro. Para colocación de medicamentos de farmacia de enfermería de la Gerencia. </t>
  </si>
  <si>
    <t>LIBERTADOR EQUIPO DE OFICINA, S.A.</t>
  </si>
  <si>
    <t xml:space="preserve">Por adquisición de 25 licencias anuales para extensiones telefónicas remotas atravéz de la planta telefonica del Banco, para las Gerencias de Tarjeta de Crédito, Cartera y Análisis de Crédito. </t>
  </si>
  <si>
    <t xml:space="preserve">Por compra de puerta abatible en PVC imitación madera color roble, alma de acero más vidrio 6mm más chapa tipo manija con sistema multipunto más sandblast, medidas de vano 0.87x2.05mts. Derivado a mejoras en Gerencia de Analisis de Crédito. </t>
  </si>
  <si>
    <t>Por servicio de salón y alimentación para reunión a realizarse el día martes 9 de julio de 10:00 a 18:00 horas con el Gerente de Recursos Humanos, Cartera, Financiera y Planificación y Desarrollo.</t>
  </si>
  <si>
    <t xml:space="preserve">Por compra de 2 resistencia para mesa caliente, 2 switch infinito de 220/240V, 6 turca para mesa caliente, 2 luz indicadoras, 1 colocaión de repuesto y 1 reparación de soldadura en Acero inoxidable. La mesa caliente de la cafeteria se quemo una resistencia y daño la lamina. </t>
  </si>
  <si>
    <t>SERVICOCINAS, S.A.</t>
  </si>
  <si>
    <t xml:space="preserve">Por compra de escáne, con funcionalidades de escáner en dúplex, blanco y negro y a color. Para uso en la Unidad de Caja Chica, para el escáner de facturas que se publiquen en el sistema Guatecompras. </t>
  </si>
  <si>
    <t xml:space="preserve">Por compra de contadora de billetes con detección de billetes falsos, para uso de la Agencia Zacapa. </t>
  </si>
  <si>
    <t>PROTECS</t>
  </si>
  <si>
    <t>Por compra de 8 ventiladores de pedestal 16", color negro de 3 velocidades. Para uso de las instalaciones y personal de la Gerencia de Banca de Desarrollo.</t>
  </si>
  <si>
    <t xml:space="preserve">Por adquisición de enrolador de huellas USB. Por daños de uso del anterior enrolador de huellas, es necesaria la adquisición de uno nuevo, el mismo es utilizado por RRHH para el errolamiento de personal de nuevo ingreso al Banco CHN. </t>
  </si>
  <si>
    <t xml:space="preserve">Por renovación de licencia anual de AutoCad. Para uso del arquitecto de la Gerencia de Canales de Comercialización para la creación de planos. </t>
  </si>
  <si>
    <t>GRUPO VESICA, S.A.</t>
  </si>
  <si>
    <t xml:space="preserve">Por servicio de Fortiswitch T1024E 1 year forti care support, paquete de 40 horas de servicios profesionales. Es necesario contar con soporte de Switchcore del sitio alterno por cualquier incoveniente que pueda presentarse con el dispositivo ya que este es un equipo considerado de alta criticidad, este soporte le debe brindar un proveedor certificado para garantizar el buen funcionamiento del mismo. </t>
  </si>
  <si>
    <t xml:space="preserve">Por servicio de 1 licencia anual de photoshop y 1 licencia anual de sketchup con descargas ilimitadas. Para la creación de contenido multimedia de la Gerencia de Canales de Comercialización. </t>
  </si>
  <si>
    <t>BELCOM</t>
  </si>
  <si>
    <t xml:space="preserve">Por compra de batería de 11.4 voltios para laptop de marca Katana model GF76, numero de serie K2108N0151252. Reemplazo de parte por falla de la betería de la laptop utilizada por la Auditoria Interna. </t>
  </si>
  <si>
    <t xml:space="preserve">INNI </t>
  </si>
  <si>
    <t xml:space="preserve">Por compra de 8 acrílicos transparente para elevadores (juego de 3 unidades cada uno) 1 pieza pegada con tape de 2 caras a pared de elevador medida de 53cm x 38cm, grueso de 5mm, esta es la base para las otras 2 piezas para publicidad del Banco CHN a colocarse en elevadores ubicados en Agencia Central zona 1. </t>
  </si>
  <si>
    <t>MULTI IMPRESOS GT</t>
  </si>
  <si>
    <t xml:space="preserve">Por membresia anual en la Asociación Centro Americana para la Vivienda - ACENVI-, para eventos de Networking. Para generar conexiones con importantes sectores de la industria inmobiliaria, para descrubrir nuevas oportunidades de negocio a través del intercambio de ideas para construir relaciones laborales de importante interés a travez de los eventos de Networking que se realizan. </t>
  </si>
  <si>
    <t>ASOCIACIÓN CENTROAMERICANA PARA LA VIVIENDA-GUATEMALA</t>
  </si>
  <si>
    <t xml:space="preserve">Por servicio de destapizar butaca, palanca de control de bloqueo y 2 palancas de liberación de cierre. Cambio de piezas por mal estado al vehículo P-560JLZ al servicio de Vicepresidencia. </t>
  </si>
  <si>
    <t xml:space="preserve">Por servicio 2KG, revisión de btería, calibración de llantas delanteras y traseras, ajuste de frenos, compra y cambio de pastillas delanteras y traseras con torno de 4 disco y cambio de bombillas de luz de placa. Por servicio periódico de motor y ajustes de frenos al vehículo P-876FPK al Servicio de Presidencia. </t>
  </si>
  <si>
    <t xml:space="preserve">Por servicio de instalación de bateria al vehículo P-559JLZ al servicio de Presidencia, cambio por mal estado. </t>
  </si>
  <si>
    <t xml:space="preserve">Por servicio de aplicación de 395mts de pintura látex acrílica gris concreto para techo. Para terminar el acabado del techo losa del 3er. Nivel en el Edificio de Seguros y Fianzas zona 9, incuye limpieza de área, protección de área con nylon y limpieza final. </t>
  </si>
  <si>
    <t xml:space="preserve">Por compra de 24 cubetas de pintura látex para interior cubeta de 5 galones, color blanco. Para aplicación en las agencias y Edificio del Crédito Hipotecario Nacional, como parte del proyecto de remozamiento. </t>
  </si>
  <si>
    <t xml:space="preserve">Por compra de 2 transferencias doble tiro de 3x100 amperios. Para enlace entre generador de emergencia y los sistemas eléctricos (fuerza e iluminación), se utilizará en Agencia Totonicapán y Agencia Santa Lucía Cotzumalguapa. </t>
  </si>
  <si>
    <t xml:space="preserve">Por pauta en plataforma en Instagram, correspondiente al período del 16 de julio al 16 de agosto de 2024. Para promoción y publicidad de productos y servicios de Banco CHN con la versión de las campañas "Alto Rendimiento" y "Futuro Financiero". </t>
  </si>
  <si>
    <t>PAQUETE ANUNCIES, S.A.</t>
  </si>
  <si>
    <t xml:space="preserve">Por compra de 330 Mydocalm-A 50/30 MG cápsulas. Abastecimiento de farmacia de Clínica Médica. </t>
  </si>
  <si>
    <t xml:space="preserve">Por compra de 25 alin x 5ml, solución oftalmica, para abastecimieto de farmacia. </t>
  </si>
  <si>
    <t xml:space="preserve">Por compra de 576 Topron 400mg cápsulas, para abastecimiento de farmacia. </t>
  </si>
  <si>
    <t xml:space="preserve">Por compra de 500 botones publicitarios con gancho prendedor impresos a full color sobre papel cauche y plástico protector: 1 diseño, medidas de 2.25" de diámetro. Para promoción de publicidad de Banco CHN, en campaña de alto rendimiento. </t>
  </si>
  <si>
    <t xml:space="preserve">MULTISERVICIOS AVILA </t>
  </si>
  <si>
    <t xml:space="preserve">Por compra de 1 generador de 9000 watts de uso continuo y 1200 watts, monofasico 120/240v. Se utilizara para implementar en sistema de iluminación y fuerza en Remodelación de Agencia Totonicapan. </t>
  </si>
  <si>
    <t xml:space="preserve">Por servicio de diseño de agencia movil tipo kiosko. Requerimiento que surge de la Gerencia de Canales de Comercialización, derivado de un proyecto para la implementación de agencias móviles tipo kiosko. </t>
  </si>
  <si>
    <t xml:space="preserve">Por compra de 500 sticker impresos a full color tiro en vinil, laminado mate, corte final (recto) de 20x30 cm. Para publicidad del Banco CHN de producto cuenta alto rendimiento. </t>
  </si>
  <si>
    <t>MULTI-IMPRESOS GT</t>
  </si>
  <si>
    <t xml:space="preserve">Por compra de 500 móvil triangular, texcote 12 impresión full color en tiro, armado, pegado y sizado con hilo de pescar 40cm de largo, con troquel, de 40x15 cm cada lado. Para publicidad de producto cuenta alto rendimiento del Banco CHN. </t>
  </si>
  <si>
    <t xml:space="preserve">Por impresión e instalación de sticker vinil adhesivo de 3x2.5mts. Para publicidad de Banco CHN en evento rueda internacional de Negocios en Hotel Real Intercontinental el 19 al 21 de junio de 2024. </t>
  </si>
  <si>
    <t>AMR PRODUCCIONES, S.A.</t>
  </si>
  <si>
    <t xml:space="preserve">Por compra de 48 camisas y blusas, tipo columbiia de tela royal dri con dri-fit, con 2 bordados (Banco CHN y Mercadeo), 16 camisas blancos, 16 azul y 16 negras. Para el personal de mercadeo para uso en actividades de promoción y publicidad de Banco CHN. </t>
  </si>
  <si>
    <t xml:space="preserve">Por compra de 200,000 unifoliares tiroy retiro couche b-80 gramaje 115, de 3.5x8.5 pulgadas. Para publicidad de producto "Cuenta Alto Rendimiento" del Banco CHN. </t>
  </si>
  <si>
    <t xml:space="preserve">PRONTO PROMOCIONES </t>
  </si>
  <si>
    <t xml:space="preserve">Por compra de 500 table tent, impresos en papel texcote 16, impreso a full color tiro, corte, pegado y doblado de 5.5x18.62 pulgadas. Para publicidad de ahorro de alto rendimiento de Banco CHN. </t>
  </si>
  <si>
    <t xml:space="preserve">MULITI-IMPRESOS GT </t>
  </si>
  <si>
    <t xml:space="preserve">Por servicio de 4 impresiónes en vinil adhesivo de medidas: de 2.60x2.25mts, 1 de 4.10x2.60mts, 1 de 2.48x2.60mts y 1 de 2.90x6.10mts. Impresión en columna en vinil adhesivo de 0.81x2.20mts e incluye instalacion. Para imagen publicitaria dentro de la Almacenadora de Banco CHN.   </t>
  </si>
  <si>
    <t xml:space="preserve">Por compra de 4 cartuchos de tinta a color (CL-54 Cannon y 4 cartuchos de tinta negra (PG-44 Cannon). Para impresora ubicada en la Gerencia de Recursos Humanos. </t>
  </si>
  <si>
    <t xml:space="preserve">Por servicio de amenización. Para evento del programa de reconocimientos 2024, a realizarse el 19 de julio de 2024. </t>
  </si>
  <si>
    <t xml:space="preserve">COMPAÑÍA INTERNACIONAL DE HOTELES, SOCIEDAD ANÓNIMA </t>
  </si>
  <si>
    <t xml:space="preserve">Por suministro e instalación de 82.3mts2 de tabla yeso a dos caras con estructura galvanizada calibre 26, masila en juntas y tornillos más suministro y aplicación de selo blanco. Se requiere servicio de suministro e instalación de tabiques con todo el material incluido, en bodegas del caminero, dicha tabicación será para la creación de una bodega para la Gerencia de Operciones la cual funcionará como archivo activo de dicha gerencia. </t>
  </si>
  <si>
    <t xml:space="preserve">Por compra de 500 habladores de 3 piezas impresos en papel texcote 12, impreso a full color tiro, tira de aceto. Rectangulo con medidas de 2.52x1" y flecha con medidas de 7"x4.37". Para publicidad de ahorro de alto rendimiento de Banco CHN. </t>
  </si>
  <si>
    <t xml:space="preserve">Por compra de 39,200 bolsas transparentes tubular, tamaño 8x10" con impresión en un lado a 2 colores, denominación Q. 100.00 en paquetes de 100 unidades. Para existencia y despacho de esta unidad y reparto a las Dependencias de la Institución. </t>
  </si>
  <si>
    <t>IMPREGRAFICK</t>
  </si>
  <si>
    <t xml:space="preserve">Por compra de 159 bolsas de café tostado y molido super de 2,300 gramos, con vencimiento año 2025. Para existencia, despacho de esta unidad y repartarto a las diferentes areas de la Institución. </t>
  </si>
  <si>
    <t>EL CAFETALITO, S.A.</t>
  </si>
  <si>
    <t xml:space="preserve">Por desisntalación de 12 tomacorrientes normale y regulados en mobiliario tipo jefe, desistalación de 24 tomacorrientes normales y regulados en mobiliarios dobles, reubicación de 12 tomacorrientes normales desde caja de registro, suministro e instalación de circuito nuevo normal y regulado desde tablero, para alimentación d puestros de trabajo tipo jefe en ala oeste, reubiación de 2 tomacorrientes existentes, para puesto de trabajo tipo secretaria, suministro e instalación de circuito nuevo regulado desde tablero para alimentación de puesto de trabajo tipo coordinador, y suministro e instalación de circuito nuevo normal desde tablero para alimentación de pusto de trabajo tipo coordinador, (detalles en solicitud). Derivado a remodelaciones solicitadas en Gerencia de Analisis de Crédito, nivel 2 de Edificio Central. </t>
  </si>
  <si>
    <t xml:space="preserve">Por servicio de 8.75mts2 de desinstalación y traslado a bodegas El Caminero, tabique de vidrio: 4.17mts x 2.10mts, fabricación e instalacipon de tabique de 5.64mts2 tipo "B" con canal, fabricacioón e instalación de tabique de 1.68mts2 tipo "C", fabricación e intalación de puerta abatible de 0.925mts x 2.04mts, en PVC y suministro mas instalación de 16.92mts2 de sandblast gris. Derivado a readecuaciones solicitadas en el Nivel 2, Edificio Central. </t>
  </si>
  <si>
    <t xml:space="preserve">Por servicio de tabique ambas caras de playwood mas enchape imitación madera, reajuste de vano para puerta y ajuste de puerta dimensiones 0.90mts x 1.99mts, cambio de ubicación de tabique existente más suministro e instalación de plywood para muro, instalación y resane de 3 tablones de madera conacaste para muro de conacaste existente,7  instalaciónes y resante de 3.50mts de canal y 3.50mts de zócalo d madera de conacaste, desisntalación de muro 0.43mts x 2.75mts. e instalación de muro 0.58mts x 1.12mts con piezas de madera reutilizadas, (detalles en solicitud). Derivado a readecuaciones solicitadas en el nivel 2, Edificio Central. </t>
  </si>
  <si>
    <t xml:space="preserve">Por producción de counter color blanco con entre paños de 0.90x1.10mts, rotulo del logo encajuelado iluminado, conexión eléctrica con cableria. Para publicidad del Banco CHN en distintos eventos. </t>
  </si>
  <si>
    <t xml:space="preserve">L AUDIO </t>
  </si>
  <si>
    <t xml:space="preserve">Por compra de 600 Tazarol rapid de 25 mg en capsulas blandas. Para abastecimiento de la farmacia de Clínica Médica de Seguros y Fianzas. </t>
  </si>
  <si>
    <t xml:space="preserve">Por servicio de fabricación e instalación de puerta de 0.90 x 2.10mts de doble lamina de 0.5mm de espesor con marco de acero galvanizado y fosfaado de 1.5 mm con acabado de pintura en color blanco, incluye relleno interior tipo panal de abeja, bisagras ajustablas de acero soldadas a marco. Se utilizará para acceso de cocina por remodelación de cafetería en Edificio Central. </t>
  </si>
  <si>
    <t>COMERCIAL IBERICA, S.A.</t>
  </si>
  <si>
    <t>Por compra de 20 tintas Epson para impresora WorkForce Pro WF-6590 distribuidas de la siguiente manera: 5 cyan, 5 magenta, 5 amarillo y 5 negro. Para impresora que se encuentra en la Gerencia.</t>
  </si>
  <si>
    <t xml:space="preserve">Por compra de 1 UPS powerbox 100% en linea 3k VA. Se utilizará para implementar en sistema de emergencia en remodelación Agencia Totonicapan. </t>
  </si>
  <si>
    <t>Por fabricación e instalación de estructura de malla en forma de "L" con dos puertas. Incluye mano de obra, tuberia galvanizada de 1 1/4", malla galvanizada de 2", privancinta y accesorios de fijación. Instalación de un área cerrada en el sotano del Edificio Central para resguardo de materiales.</t>
  </si>
  <si>
    <t xml:space="preserve">Por suministro de panel de control y reparción de motor de arranque. Por cambio de panel y reparación de motor de arranque de planta de emergencia de agencia Retalhuleu. </t>
  </si>
  <si>
    <t>Por suministro e instalación de 6 rotulos de tira led neón flexible "Area de Ingreso Comedor", "Area de estación de Café", "Area de Hidratación", "Area de recalentado", "Ingreso area de descanso" y "Area de granos", suministro e instalación de 5 rotulos de palabras en acrílico "Area de Reciclaje", (detalles en Solicitud). Se utilizará para remodelación del área de cafetería.</t>
  </si>
  <si>
    <t xml:space="preserve">Por compra de 1 hidrofugante protector de silicon en base solvente repelente de agua invisible para restauración de murales de las fachadas oriente y poniente del Edificio Central. Para realizar los trabajos de restauración de murales en el Edificio Central. </t>
  </si>
  <si>
    <t>Por servicio de parqueo del vehículo con placas P361KFN de Luis Alberto Pérez Cantoral, Gerente de Banca de Desarrollo, correspondiente del mes de julio a diciembre del año en curso. Debido a que en la ubiación en donde se encuentran las instalaciones de esta gerencia no cuenta con area de parqueo.</t>
  </si>
  <si>
    <t xml:space="preserve">FRANCISCO RICARDO LIMA VARELA </t>
  </si>
  <si>
    <t xml:space="preserve">Por compra de herramientas de redes y telecomunicaciones, (detalles en anexo de solicitud). Para los Analistas de Telecomunicaciones, dichas herramientas son necesarias para realizar las tareas asignadas del día a día, con el fin de brindar un servicio mas eficiente. </t>
  </si>
  <si>
    <t xml:space="preserve">Por compra de pantalla eléctrica de proyección de 137 pulgadas 16:10 y accesorios de montaje e instalación. Para la sala de videoconferencia de la Junta Directiva, debido a que la actual se encuentra dañada. </t>
  </si>
  <si>
    <t>SIGNO CORPORACIÓN SISTEMAS Y CONTROLES, S.A.</t>
  </si>
  <si>
    <t xml:space="preserve">Por compra de 5 botones de 25 mm de diámetro, insignia con diseño en alto relieve con logo CHN al centro, leyenda en la parte superior: el Banco de todo un país y en la parte inferior: desde 1930, fabricados en metal con baño de oro. Distintivos para uso de los miembros de la Junta Directiva de Banco CHN, en eventos diplomáticos. </t>
  </si>
  <si>
    <t xml:space="preserve">INDUSTRIAS DE LA RIVA, S.A. </t>
  </si>
  <si>
    <t xml:space="preserve">Por renovación de 2 licencias de un año para el uso del programa Adobe Creative Cloud Premium, 2 licencias anuales de Freepick Premium y 1 licencia anual de Evanto Elements. Para el uso de la creación de diseños gráficos, edición de videos y demás contenido por parte de la Gerencia de Mercadeo, con la finalidad de desarrollar sus funciones en cuanto a los diseños requeridos. </t>
  </si>
  <si>
    <t xml:space="preserve">PRO AUDIO GT </t>
  </si>
  <si>
    <t xml:space="preserve">Por renovación de 3 licencias anuales del programa Adobe Creative Cloud Premium. Para uso de la creación de diseños gráficos, edición de videos y demás contenido por parte de la Gerencia de Mercadeo, con la finalidad de desarrollar sus funciones en cuanto a los diseños requeridos. </t>
  </si>
  <si>
    <t>Por compra de cefanet tableta 500mg, 15 aciclovir crema 5% tubo x 15G, 200 aciclovir tableta 500mg, 300 nauseol tableta 50 mg, 200 tiras reactivas smartcheck y 200 lancetas smartcheck. Para abastecimiento de farmacia.</t>
  </si>
  <si>
    <t xml:space="preserve">Por compra de 3 extintores tipo ABC-PQS: uno de 10 libras y 2 de 20 libras. Los extintores son para Monte de Piedad Central, debido que tres de los que se tenía en dicha área slieron con fallas durante el mantenimiento y por tal motivo se dieron de baja. </t>
  </si>
  <si>
    <t xml:space="preserve">Por compra de 825 afiches de alto rendimiento con diferentes diseños: 300 de sello, 175 de maestra, 175 de empresario y 175 de empresario y 175 de constructor, medidas: 17x11 pulgadas. Para publicidad de Banco CHN en producto de alto rendimiento. </t>
  </si>
  <si>
    <t>SERVI PRENSA, S.A.</t>
  </si>
  <si>
    <t xml:space="preserve">Por cambio de imagen en valla de metal con vinil ahesivo mas laminado protector mate y salientes en PVC troquelados, medidas 6x2.61mts. Para publicicad en valla de Agencia Central de CHN del producto alto rendimento. </t>
  </si>
  <si>
    <t xml:space="preserve">Por compra de 31 monitores de 23.8 pulgadas con puertos integrados HDMI y Display Port, resolución máxima de 1920x1080, tiempo de respuesta de 6 mili segundos, relación de aspecto 16:9 y garantía de 12 meses, (detalles de distribución en solicitud). </t>
  </si>
  <si>
    <t>EQUIPS INTEGRADOS, S.A.</t>
  </si>
  <si>
    <t>Por compra de 1 arco detector de metales de 18 zonas. Lo anterior a utilizarse en oficinas centrales para control de ingresos al Edificio de Público área del lobbie, en el primer nivel.</t>
  </si>
  <si>
    <t>Por compra de 1 mueble derecho con lavamanos. Por cambio de lavatrastos por deterioro del actual ya que se encuentra en mal estado en Agencia Tiquisate.</t>
  </si>
  <si>
    <t xml:space="preserve">Por compra de 4 televisores Smart 4k 55" y 4 bracket par instalación de televisor. Se utilizará para la remodelación de Agencia Totonicapan y Santa Lucia Cotzumalguapa. </t>
  </si>
  <si>
    <t>Por capacitación de Prevención del Soborno de acuerdo con la Norma ISO 37001:20216. Dirigido a miembros d ela Junta Directiva.</t>
  </si>
  <si>
    <t>GESTION, INGENIERIA Y MEJORA, S.A.</t>
  </si>
  <si>
    <t>Por capacitación de Prevención del Soborno de acuerdo con la Norma ISO 37001:20216. Dirigido a Gerentes, Coordinadores y Jefes de reciente ingreso a la Institución.</t>
  </si>
  <si>
    <t>Por taller de "Navega el cambio", Dirigido a Gerentes, Coordinadores y jefes de la Institución por cierre de brechas en clima labolar 2023.</t>
  </si>
  <si>
    <t>AZ Y ASOCIADOS, S.A.</t>
  </si>
  <si>
    <t>Por compra de 2,000 bolsas con fuelle de 32cm x 42cm x 17.5cm, de material Non Women, con serigrafia a un color en una posición. Por publicidad de Banco CHN en actividades con la Gerencia de Bienes Raíces, Banca de Desarrollo y Gerencia de Canales de Comercialización.</t>
  </si>
  <si>
    <t>SERGIO ANTONIO GALINDO CASTELLANOS / PRONTO PROMOCIONES</t>
  </si>
  <si>
    <t xml:space="preserve">Por servicio de salón, alimentación y audiovisuales, para reunión para 12 personas para discutir temas del pacto colectivo periodo 2025-2027. </t>
  </si>
  <si>
    <t>HOTEL FUTURA, S.A.</t>
  </si>
  <si>
    <t xml:space="preserve">Por servicio de salon, alimentación y audiovisuales. Reunión para 12 personas para discutir temas del pacto colectivo periodo 2025-2027, para el día jueves 01 de Agosto. </t>
  </si>
  <si>
    <t xml:space="preserve">DESCRIPCIÓN </t>
  </si>
  <si>
    <t>Renglon Presupuestario</t>
  </si>
  <si>
    <t>FECHA DE AUTORIZACIÓN</t>
  </si>
  <si>
    <t>NOMBRE DEL PROVEEDOR</t>
  </si>
  <si>
    <t xml:space="preserve">NIT DEL PROVEEDOR </t>
  </si>
  <si>
    <t>VALOR UNITARIO</t>
  </si>
  <si>
    <t>MONTO ADJUDICADO</t>
  </si>
  <si>
    <t>AGOSTO 2024</t>
  </si>
  <si>
    <t>Por suministro e instalación de 6.35ml de tierra física, calibre #2. Suministro e instalación de 7.15ml de acometida de fibre óptica de 3/4". Suministro e instalación de 9.85ml de cimiento corrido, de 0.20m x 0.30m. 3m2 de levantado de mampostería (15cm), de 15cm x 20cm x40cm , 35kg, clase C. 4.25ml  de refuerzos metálicos en cielo falso, tubo metálico cuadrado de 2 1/2" x 2 1/2. 6m2 de alisado de muros existentes internos, a H=3.20m de altura. Trabajos para finalizar el proyecto en Agencia Estanzuela, Zacapa.</t>
  </si>
  <si>
    <t>EDGAR ESTUARDO CRUZ GUERRA / CONSTRUCTORA DE ORIENTE</t>
  </si>
  <si>
    <t>Por trabajos de: 105m2 de desmontaje de cielo falso tipo losa y reticulado, incluye estructura, desmontaje de instalaciones eléctricas, especiales y de aire acondicionado, desmontaje de 3 rotulos de CHN en fachadas, 45m2 de desmontaje de ventanería existente en fachadas y desmontaje de puertas de vidrio. Por readecuaciones del local de Agencia Malacatán, por rescisión de contrato.</t>
  </si>
  <si>
    <t>Por suministro e intalación de: 1 inodoro blanco con sus accesorios, 1 lavamanos con pedestal color blanco con sus accesorios, 50m2 de piso cerámico gris de formato de 43cm x 43cm. Fundición de 18m2 de base de piso por reparaciones de demolición de drenajes. Por readecuaciones del local de Agencia Malacatán, por rescisión de contrato.</t>
  </si>
  <si>
    <t>CONSTRUSA, S.A.</t>
  </si>
  <si>
    <t>Por servicio de demolición de: 28m2 de azulejo existente, 15m2 de muros de tablayeso existente en cuarto eléctrico, 4.1m2 de muros de doble panel de fibrocemento. Extracción de 45m3 de ripio y limpieza. Por readecuaciones del local de Agencia Malacatán, por rescisión de contrato.</t>
  </si>
  <si>
    <t>Por servicio de desmontaje de 1 puerta de bóveda, demolición de piso y base para una nueva red de tubería de drenaje y plomeria por taslado de servicio sanitario, suministro e instalación de tapones para tubería de servicio sanitario existente, cerramiento provisional en vanos de persianas. Por readecuaciones del local de Agencia Malacatán, por rescisión de contrato.</t>
  </si>
  <si>
    <t>Por servicio de 58m2 de demolición de muros de block en fachada para apertura de persianas y muros internos incluye mochetas y paneles, demolición de muros de bóveda de 0.20m, incluye losa de 0.15m de espesor, soleras e instalaciones. Por readecuaciones del local de Agencia Malacatán, por rescisión de contrato.</t>
  </si>
  <si>
    <t>Por compra de 2 boletos aereos para adulto, con su respectivo seguros, hacia la Ciudad de Panamá en las fechas del 2 al 24 de agosto de 2024. Por invitación a dirigentes del Sindicato de Trabajadores</t>
  </si>
  <si>
    <t xml:space="preserve">Por compra de 3,000 fundas plásticas color azul marino en paquetes de 100 unidades. Para existencia y despacho de esta unidad y reparto a la red de Agencias locales y departamentales. </t>
  </si>
  <si>
    <t>INDUSTRIAS L H, S.A.</t>
  </si>
  <si>
    <t xml:space="preserve">Por suministro e instalación de 4 cortinas enrollables color linen: 2 de 1.50m de ancho x 2.60m de alto y 2 de 0.83m de ancho x 2.00m de alto. Se requiere para contrarestar el soleamiento y reflejo en oficinas del Depto. de contabilidad. </t>
  </si>
  <si>
    <t xml:space="preserve">Por suministro y colocación de 105ml de membrana e impermeabilizante en traslapes de lámina de techo de agencia y 8 suministros y colocación de planchas de cielo falso de fibra mineral de 2x2 pies. Reparación de techo por filtraciones y daños en cielo falso en la Agencia La Trinidad Coatepeque. </t>
  </si>
  <si>
    <t xml:space="preserve">SERVIPROMO </t>
  </si>
  <si>
    <t>Por fabricación e instalación de 3 persianas con medidas de 3m x 3m de aluzinc calibre 21, mecanismo manual con tapa rollo, duelas normales con pasadores en los laterales. Por readecuaciones del local de Agencia Malacatán, por rescisión de contrato.</t>
  </si>
  <si>
    <t>Por instalación de 1 tubería de 3" para drenaje de sanitario y lavamanos. Instalación de 1 tubería de 1/2" para alimentación de sanitario y lavamanos. Suministro e instalación d epuerta en color blanco MDF para sanitario. Remozamiento en paredes, tallados y reparaciones de obra gris y blanqueado. Por readecuaciones del local de Agencia Malacatán, por rescisión de contrato.</t>
  </si>
  <si>
    <t>Por servicio de aplicación de 418 esmaltes vitrio y horneado de teselas para murales. Se requiere para la restauración de los murales Carlos Mérida, ubicados en el interior del Edificio Central.</t>
  </si>
  <si>
    <t>Por servicio de 4 valuación comercial para montacargas, ubicados en 18 av. 38-50 zona 12 (Almacredito). Se requiere para tramite de baja de los equipos conforme a los procedimiento establecidos.</t>
  </si>
  <si>
    <t>EDGAR SAUL BARRIOS GOMEZ</t>
  </si>
  <si>
    <t>Por fabricación de bandeja de lamina de acero pintada de blanco con las siguientes medidas: 72cm x 175 cm de 2" de alto. Por raparación de filtración de agua en el sotano del Edificio Central.</t>
  </si>
  <si>
    <t>Por suministro e instalación de 24ml de canal fabricado con lamina de aluzinc calibre 26 más fabricación e instalación de pescantes, fabricado con angular de 1". Fabricación e instalación de flashing fabricado con lamina de aluzinc calibre 26 empotrado a la pared más sello de sikaflex. Suministro e instalción de 2 bajadas de agua con tubería de 3" de 80 PSI. Por reparación de techo por filtraciones en azotea de Edificio Quinta Avenida.</t>
  </si>
  <si>
    <t xml:space="preserve">Por 4 desmontaje de cableado de Red sin utilizar en nivel 1,3,5 y 9 de seguros. Debido a los proyectos de remodelación, es necesario retirar el cableado sin utilizar para realizar la instalación de nuevo cableado. </t>
  </si>
  <si>
    <t xml:space="preserve">Por servicio de 10 horas de soporte para el sistema de Recursos Humanos, Visual Hur.  </t>
  </si>
  <si>
    <t>ASEINFO GUATEMALA, SOCIEDAD ANÓNIMA</t>
  </si>
  <si>
    <t xml:space="preserve">Por suministro e instalación de equipo de aire acondicionado tipo minisplit de 24,000BTU, refrigerante 410A, corriente 208-230/1/60 para Agencia Terminal. Por cambio completo de aire acondicionado por deterioro irreparable en la unidad instalada. </t>
  </si>
  <si>
    <t xml:space="preserve">Por habilitación de seis puntos de iluminación plafonera y bombilla y 4 puntos de fuerza incluye cableado, suministro y aplicación de 350m2 de pintura en paredes internas y externas color blanco. Por readecuaciones del local Agencia Malacatán, para su devolución al propietario por rescisión de contrato. </t>
  </si>
  <si>
    <t>CONSTRUCTORA HIDALGO</t>
  </si>
  <si>
    <t>Por trabajo de cambio de vidrio color gris claro de 1950mm x 400mm x 5mm, en ventila proyectable de ventana. 2 cambio de bisagra de fricción. Por reparación de ventana de sala de juntas de Subgerencia.</t>
  </si>
  <si>
    <t>Por adquisición de 2 certificados Wildcard para los dominios: chn.com.gt y chncentral.chn.com.gt, con vigencia de 1 año, llave de 2048 bits como mínimo, algoritmo de encriptación SHA2 TLS 2.1 DHE, soporte de fabricante 7x24, email, chat, seguro de suplantación y servicio s profesionales de soporte técnico durante la instalación, configuración y registro del certificado digítal. Para obtener certificados de seguridad para todas las aplicaciones del banco, esto para salvaguardar la seguridad de todas las aplicaciones y evitar el robo de inforamción dentro de las mismas.</t>
  </si>
  <si>
    <t>Por compra de 1,000 cheques de caja moneda en dolares del correlativo 12501 en adelante, en talonarios de 25 cheques. Para existencia y despacho de esta unidad y reparto de agencias locales y departamentales.</t>
  </si>
  <si>
    <t>Por compra de: 6 sillas gris/azul, con rodos PU, medidas de: 48cm de frente x 48 cm de profundidad x 89-97cm de alto. 18 sillas de comedor con cuero textil blanco, patas de madera natural, medidas de: 68cm de frente x 36cm de profundidad x 49cm de alto. 2 mesas de centro con vidrio, base metal roble, medidas: 40cm de alto. 1 mesa de centro con top de melamina color roble, medidas: 80cm frente, 80cm profundidad, 40cm de alto. Por remodelación de Agencia Totonicapán y Santa Lucia.</t>
  </si>
  <si>
    <t>Por servicio de 79m2 de polarizado plata a un 15% de tipo protección UV, para colocarse en fachadas de vidrios frontales y expuestas al sol, en los siguientes niveles: 2, 3, 4, 5 y 6, los cuales presentan medidas varias del Edificio de Quinta Avenida. para mitigar la incidencia solar en los ventanales y reducir las altas temperaturas.</t>
  </si>
  <si>
    <t>Por compra de 1 archivo lateral con las siguientes caracteristicas: 4 gabetas de 0.89m de ancho x 0.51m de profundidad x 1.72m de alto, con gabinete aereo incorporado de apertura vertical, fabricado de lámina de 0.6mm cubierto con pintura en polvo electrostática a base de resina y polimerizada a 180ºC, con sistema de llave general, marco para folders oficio y dos pares de rieles extensibles en cada gabeta. Para uso de la Contabilidad General, por deterioro del archivo que se utiliza actualmente.</t>
  </si>
  <si>
    <t>INVERSIONES M&amp;U, S.A.</t>
  </si>
  <si>
    <t>Por servicio de manejo integrado de plagas urbanas del Edificio Central. Por fumigación del Edificio Central para el control de plagas.</t>
  </si>
  <si>
    <t>MULTI-EXTERMINADORA HIGIENE TOTAL, S.A.</t>
  </si>
  <si>
    <t>Por compra de 200 camisas tipo polo, color azul marino en tela pique peinado algodón, con logotipo bordado al frente "Ahorro Alto Rendimiento Banco CHN". Para promoción y publicidad de la Gerencia de Canales de Comercialización con Ahorro Alto Rendimiento.</t>
  </si>
  <si>
    <t xml:space="preserve">Suministro e instalación de ventana corrediza de PVC imitación madera color nogal paris, vidrio 6mm más pelicula sandblast, medidas de vano 0.34mt alto x 1.50mt largo, suministro e instalación de pelicula sandblast para ventana fija de medidas 0.43mt alto x 1.40mt ancho y reajuste de puerta existente. Derivado a mejoras en área de atención al cliente en Depto. de Contabilidad. </t>
  </si>
  <si>
    <t>Por compra de 224 gorras en gabardina color azul marino claro, codigo 312, 65% poliéster y 35% algodón, con velcro y logotipo "Ahorra al 5.50%",  bordado en el frente y flechas en subliminación en el frente. Logo de Banco CHN en sublimación en el lado derecho con medida de 6 centimetros de base. Para promoción y publicidad de la Gerencia de Canales de Comercialización con "Ahorro Alto Rendimiento"</t>
  </si>
  <si>
    <t xml:space="preserve">Por servicio de cambio de dirección de apertura de vidrio y aluminio, incluye: desmontaje, cambio de pibotes, desarmado y armado de marco, montaje y nivelación. Por cambio ya que la puerta topa con el nuevo equipo instalado en el cuarto de UPS en la Gerencia de Tecnologia. </t>
  </si>
  <si>
    <t xml:space="preserve">Por compra de 18 cartuchos para impresora multifuncional Epson L3250. (6 de color negro, 4 amarillos, 4 magenta y  4 cya). Para emitir los protocolor y otros documentos legales de la Gerencia. </t>
  </si>
  <si>
    <t>Por servicios de 75 almuerzos que incluya refresco natural. Para promoción del Banco CHN en el evento 20° aniversario del día del Jubilado del Clegio de Ciencias Economicas que se realizará el 17  de agosto del 2024.</t>
  </si>
  <si>
    <t>OPERADORA GUATEMALTECA DE SERVICIOS, S.A.</t>
  </si>
  <si>
    <t xml:space="preserve">Por compra de estación de video 8TB primario (servidor) con 8 licencias 5.0 core device. Lo anterior a utilizarse en sistema de CCTV de Almacenes de Depositos por cambio de mejora tecnologica y capacidad de procesamiento de camaras. </t>
  </si>
  <si>
    <t xml:space="preserve">Por compra de 2 estaciones de video 4TB secundarias. Lo anterior a utilizarse en sistema de CCTV de Almacenes de Depositos por cambio de mejora tecnologica y capacidad de procesamiento de camaras. </t>
  </si>
  <si>
    <t>Por compra de viniles adhesivos para las siguientes Agencias: Proceres, San Cristobal, Roosevelt y manta vinilica para Agencia Petapa, detalles y caracteristicas según la solicitud de compra.  Por publicidad de productos de captación en vallas propias de las agencias locales de Banco CHN.</t>
  </si>
  <si>
    <t>VISION G CUATRO (G4), SOCIEDAD ANÓNIMA</t>
  </si>
  <si>
    <t xml:space="preserve">Por servicio de publicación de página completa de 10x12.5 pulgadas, en periódico con orientación cristiana evengélica, circulando en restaurantes y centros comerciales. Dirigido a hombres y mujeres de 15 a 80 años, con un nivel socioeconómico A, B y C. Para su divulgación el 16 de agosto del 2024. Para promoción y publicidad de la campaña captación del Banco CHN con la versión "Alto Rendimiento". </t>
  </si>
  <si>
    <t xml:space="preserve">IDEA DE DIOS IMPRESIONES </t>
  </si>
  <si>
    <t xml:space="preserve">Por servicio de lavado y limpieza de cisterna existente, resane de 65mts de columnas principales y vigas dañadas por demoliciones, demolición de base más instalación de tuberia de 3/4" de la calle a la cisterna más circuito de tuberia de cisterna hacia bomba y hacia tinaco en losa, más suministro e instalación de bomba, demolición de base conexión de tuberia de 3" hacia candela municipal y 2 viajes de extración de ripio de las demoliciones adicionales de muros dobles de mampostería y durock exterios. por readecuaciones del local Agencia Malacatán, para su devolución al propietarios por rescisión de contrato. </t>
  </si>
  <si>
    <t xml:space="preserve"> CONSTRUCTORA HIDALGO</t>
  </si>
  <si>
    <t xml:space="preserve">Por compra de equipo de seguridad industrial (según listado adjunto). Para realizar trabajos de mantenimiento en la red de agencias y edificios de El Crédito Hipotecario Nacional de Guatemala. </t>
  </si>
  <si>
    <t xml:space="preserve">Por compra de 2 sanitarios blancos, 2 cuello de cera con guía, 2 contrallave angular 1/2" x 3/8", 2 manguera para sanitario 3/8" x 7/8" 16" acero, 2 lavamanos blanco con pedestal, 2 grifo push, 2 manguera para lavamanos 1/2x1/2 40cm, 2 contrallaves doble 1/2". Para instalar servicios sanitarios con sus accesorios en Centro de Negocios de Quetzaltenango donde estan funcionando las ara de Monte de Piedad, Tarjeta de Crédito y Banca de Desarrollo. </t>
  </si>
  <si>
    <t>Por servicio de limpieza de 2 cajas de registro en colector de agua pluvial del área del sótano. Limpieza de 6ml de tubería de 6" entre cajas de registro de aguas pluviales en el Edificio Central. Limpieza del área y retiro de sedimientos a vertederos autorizados. Por limpieza de drenajes pluviales del Edificio Central.</t>
  </si>
  <si>
    <t>Por compra de archivo tipo "A", con las siguientes caracteristicas: dimensiones de 2.26m x 0.50m x 1.62m. 16 gavetas para archivos, 4 gavetas inferiores, modulo central para impresora con pasacables, bisagras de cierre suave y rieles extendibles, fabricado en melamina color blanco de 5/8", frentes en melamina color Nogal Paris de 5/8", antideslizantes negros, jaladores metálicos de barra y tapacanto de 2mm. Por readecuación de área de servicio al cliente de Gerencia de Bienes Raices.</t>
  </si>
  <si>
    <t xml:space="preserve">Por compra de 200 litros de abrillantador para muebles y vinil, color blanco, olor almendra formula ph 7+/-0.5. Para existencia y despacho de esta unidad y reparto de las Dependencias de la Institución. </t>
  </si>
  <si>
    <t>R.C QUIMICA REPRESENTACIONES, S.A.</t>
  </si>
  <si>
    <t xml:space="preserve">Por compra de 150 galones de jabon gel antibacterial con tapa interna antiderrame, aroma fresa. Para existencia y despacho de esta unidad y reparto de las Dependencias de la Institución. </t>
  </si>
  <si>
    <t>Por compra de de 9,000 porta chequeras plasticas color azul marino con impresión a un color, en paquetes de 100 unidades. Para existencia y despacho de esta unidad y reparto de las Dependencias de la Institución.</t>
  </si>
  <si>
    <t>Por compra de 1,000 cajas de fastener metalicos de 8 centimetros de 50 juegos por caja y 200 rollos de cañamo grueso tipo hilo de 1 libra por rollo. Para existencia y despacho de esta unidad y reparto de las Dependencias de la Institución.</t>
  </si>
  <si>
    <t>Por compra de bolsas transparentes de arroba calibre 4, en paquetes de 100 unidades. Para existencia y despacho de esta unidad y reparto de las Dependencias de la Institución.</t>
  </si>
  <si>
    <t xml:space="preserve">Por contratación de servicios de instalaciones y alimentos. Para llevar a cabo la capacitación "Protocolo de Servicio al Cliente", dirigido a Jefes de Agencias Departamentales el día 25 de agosto de 2024, siendo el punto de reunión en el Depto. de Zacapa, (se adjuntan detalles).  </t>
  </si>
  <si>
    <t xml:space="preserve">Por emisión de Dictamen Legal con relación al expediente del evento "Adquisición e Implementación de una Banca Virtual y Banca Móvil Bajo el Modelo de Software Como servicio Para El CHN. Es necesario saber si se cuenta con base legal para prescindir la negociación considerando que se incluyó en las bases de cumplir con lo establecido en la Resolución JM-104-2021 Reglamento para la Administración de Riesgo Tecnologico y que tras realizar las diligencias ante la Superitendencia de Bancos se determinó que existían incumplimientos por parte del proveedor. </t>
  </si>
  <si>
    <t>KATHIANY BETZABÉ SÁNCHEZ TOBAR</t>
  </si>
  <si>
    <t xml:space="preserve">Por suministro e instalación de polarizado de tipo plata a un 13%, de tipo protección UV. Para colocarse en fachada de vidrio frontal de 12.4m2, incluyendo mantenimiento a las ventanas. Cambio de polarizado en ventanas del 3er. Nivel del Edificio Central por deterioro. </t>
  </si>
  <si>
    <t xml:space="preserve">Por compra de 500 bolsas de detergente en polvo de 1 kilo, 150 botes de ajax de 400 gramos y 200 insecticidas en aerosol olor eucalipto de 400ml. Para existencia y despacho de esta unidad y reparto a las Dependencias de la Institución. </t>
  </si>
  <si>
    <t xml:space="preserve">Por compra de 50 rollos de lanilla en acero #2, de 5 libras por rollo.  Para existencia y despacho de esta unidad y reparto a las Dependencias de la Institución. </t>
  </si>
  <si>
    <t>Por compra de 5,000 folders con descripción URBANOS, medidas 14" x 9.5" en paquetes de 100 unidades. Para existencia y despacho de la Unidad de Proveeduria y reparto de las Dependencias de la Institución.</t>
  </si>
  <si>
    <t>Por compra de 1,000 blocks de notas de 400 hojitas, colores pastel de medida 2" x 2". Para existencia y despacho de la Unidad de Proveeduria y reparto de las Dependencias de la Institución.</t>
  </si>
  <si>
    <t xml:space="preserve">Por compra de 15,000 sobres manila carta con impresión a un color en paquetes de 100 unidades. Para existencia y despacho de esta unidad y reparto a las Dependencias de la Institución. </t>
  </si>
  <si>
    <t xml:space="preserve">Por suministro e instalación de 4 inodoros, incluir accesorios, suministro e instalación de 4 dispensadores para papel higiénico, suministro e instalación de 2 dispensadores de papel para secado de manos y suministro e instalación de 2 dispensadores de jabón para acero noxidable. Por trabajos de mejora de los servicios sanitarios (damas y caballeros) ubicados en el 6to. nivel ala norte del Edificio Central. </t>
  </si>
  <si>
    <t xml:space="preserve">VISION METRAL </t>
  </si>
  <si>
    <t>Por reparación de base y estructura de porton principal de almacenadora zona 12. Es necesaria la reparación de la estructura del portón principal ya que no esta funcinando de la manera adecuada.</t>
  </si>
  <si>
    <t>Por suministro e instalación de paneles LED de 2x2 ft (incluir interruptor, cajas metálicas, cableado y utilizar el sensor de movimiento existente). 15 m2 de mamparas con puertas (ambos servicios sanitarios), las mamparas de HPL de los servicios sanitarios serán de estructura de aluminio de 1 3/4" más aluminio plano de 3/8", sus accesorios serán acero inoxidable, para división de las mampara y puertas, serán de panel Fenólico laminado de alta presión, resistente al agua HPL de 12 mm de grosor color gris perlado. Suministro e instalación de 2 extractores de olores. Suministro e instalación de 3 espejos biselados (2 de 60cm x 120cm y 1 de 70cm x 150cm). Instalación de 7 m2 de cielo falso reticulado de 2x2 ft, vinilico más estructura en color blanco. Por mejoras de servicio sanitarios (damas y caballeros) ubicados en el 6to. Nivel del ala norte del Edificio Central.</t>
  </si>
  <si>
    <t>REMY ROY MONGE SUAREZ / VISION METAL</t>
  </si>
  <si>
    <t>Por servicio de remover 3 artefactos (inodoros). Limpieza y pulido de 3 artefactos antiguos, originales (2 lavamanos y 1 mingitorio), incluir cambio de accesorios, mangueras y llaves en mal estado. Limpieza, pulido y resanes de 56 m2 de mosaico (piso y muros). Por mejoras de servicio sanitarios (damas y caballeros) ubicados en el 6to. Nivel del ala norte del Edificio Central.</t>
  </si>
  <si>
    <t xml:space="preserve">Por servicio de mantenimiento preventivo para los 4 ascensores del Edificio Central del CHN, correspondiente a los meses de septiembre, octubre, noviembre y diciembre del 2024. Para garantizar el buen funcionamiento de los equipos. </t>
  </si>
  <si>
    <t xml:space="preserve">Por adquisición de enlaces de datos de 8Mbps cada uno, hacia la agencia Quetzaltenango, Totonicapan y Estanzuela, por apertura de agencias nuevas, durante 6 meses. Para brindar el servicio de atención y comunicación hacía Central. </t>
  </si>
  <si>
    <t>INNOVA OUTSOURCING, S.A.</t>
  </si>
  <si>
    <t xml:space="preserve">Por alquiler de guindolas eléctricas de canastillas metálicas (2 de 4m, 1 de 2m y 1 de 3m de longitud con barandal de seguridad en los cuatro lados), 80mts de calbe de acero, 2 motores eléctricos de 220v trifásicos con un panel de control para el manejo de los motores, Extensión eléctrica de 40mts para la conexión de ambos motores, con la capacidad de carga de 600kg. Por el peridodo del 1 al 23 de septiembre de 2024, los cuales serán utilizados para realizar los trabajos de restauración de murales ubicados en la fachada del Edificio Central. </t>
  </si>
  <si>
    <t xml:space="preserve">Por compra de 1 protectora de cheques con pantalla de 14 digitos, para troquelación de cheques diarios de seguros de vida y daños. </t>
  </si>
  <si>
    <t xml:space="preserve">Por sistema de alarma. Lo anterior se utillizará para la nueva Agencia Totonicapan, se adjunta listado de componentes. </t>
  </si>
  <si>
    <t xml:space="preserve">Por servicio de informe de escuenta salarial del sistema financiero. Para conocer la ganancia bruta anual clasificada por diferentes caracteriscitas del trabajador, en el sistema financiero. </t>
  </si>
  <si>
    <t>Por compra de 20 galones de aceite 10W30. Para mantenimiento preventivo de plantas electricas de las Agencias Locales y Departementales.</t>
  </si>
  <si>
    <t xml:space="preserve">Por combio de 4 guías de puerta de pasillos de lado derecho para ascensor de torre norte No. 1 en el 3er nivel del Edificio Central. Guías dañadas que no cumplen su función. </t>
  </si>
  <si>
    <t xml:space="preserve">Por suministro e instalación de 34m2 de cielo falso reticulado de 2*4 de fibra mineral, 34m2 de estructura metálica, fabricada con tubo de 2*4 chapa 16 para pasaporte de cielo falso y tablayeso y 34m2 de cielo falso tipo losa de 1 cara con acabado liso. Para instalación de cielo falso en área de lobby de la Agencia Zacapa. </t>
  </si>
  <si>
    <t xml:space="preserve">Por suministro e instalación de 35m2 de tablayeso doble cara con acabado, empastado y pintado de blanco. 1 puerta de pino de 2.10m x 0.90. Por reubicación de bodega existente de Monte de Piedad en el 1er. Nivel. </t>
  </si>
  <si>
    <t xml:space="preserve">Compra de 450 cintas de tinta para impresoras matriciales certificadoras de cajeros en agencia locales y departamentales </t>
  </si>
  <si>
    <t>LESTHER ESAÚ MAZARIEGOS LÓPEZ / IMPORTADORA Y PRESTADORA DE SERVICIOS "INNI"</t>
  </si>
  <si>
    <t xml:space="preserve">Por adquisición de nueva lincencias para firma electronica GTPN persona natural ciudadano. Para firmar y validar documentos internos y externos, por parte del personal de las distintas gerencias. Lo anterior es derivado a que actualmente unicamente quedan 10 certificados disponibles y ultimamente se ha incrementado la solicitud de asignación de certificados por parte de personal de Gerencias, Depto. y Jefaturas. </t>
  </si>
  <si>
    <t>TRANSSACCIONES Y TRANSPARENCIAS, S.A.</t>
  </si>
  <si>
    <t xml:space="preserve">Por compra de 28 lectores de huella con sensor óptico, compacto y liviano, interfaz USB 2.0, resolución de 512 ppi. Para uso de las agencias por crecimiento: (3) Estanzuela; (3) Naranjo; (4) Puerto San José; (3) Totonicapán; (1) Canales de Comercialización y (1) Tecnología. Por obsolescencia: (4) Jalapa; (4) Plaza San Rafael; (2) Vuelos Privados. </t>
  </si>
  <si>
    <t>Por compra de 1,300 menús de refacción. Para actividad del día de Independencia a realizarse el 13 de septiembre del 2024, para el Edificio Central y Adscritos.</t>
  </si>
  <si>
    <t>EBER JOSUE HERNANDEZ MEJIA / EVENTOS MEGARISAS CENTROAMERICA</t>
  </si>
  <si>
    <t xml:space="preserve">Por Adquisición e instalación de 8 Sensores de humo fotoeléctrico. Se requiere la adquisición e instalación de los sensores, para las áreas: Centro de datos Principal y Alterno, Unidades de UPS, la solicitud obedece a que los actuales ya se encuentran deteriorados, los reemplazos son necesarios para la alerta temprana de incendios. </t>
  </si>
  <si>
    <t>ISERTEC, S.A.</t>
  </si>
  <si>
    <t>Por 111 servicios de laboratorios médicos para mujer y 105 servicios para hombre. Por servicios de laboratorio Pre-empleo realizados para los rengloes 011,021 y 022 que se utilizaran a partir del 02 de octubre al 31 de diciembre de 2024.</t>
  </si>
  <si>
    <t xml:space="preserve">Por servicio de flete, por traslado de mobiliario a Centro de Negocios Quetzaltenango donde funcionan Oficinas de Monte de Piedad, Gerencia de Tarjeta de Crédito y Gerencia de Banca de Desarrollo. </t>
  </si>
  <si>
    <t xml:space="preserve">TRANSPORTES MAZARO </t>
  </si>
  <si>
    <t xml:space="preserve">Por reparación de puerta reforzada, incluye desmontaje de puerta, anclaje de marco, montaje y nivelación de puerta más resane de pared y aplicación de pintura de áreas trabajadas y suministro e instalación de brazo hidráulio, incluye desmontaje de brazo existente, trabajos a realizar en Agencia San Cristóbal. Por emergencia se repara puerta reforzada de la Agencia San Cristobal. </t>
  </si>
  <si>
    <t xml:space="preserve">Por contratación de servicio de instalaciones y alimentación. Para llevar a cabo la capacitación, "Protocolo de Servicio al Cliente" dirigido a Jefes de Agencias Departamentales (occidente), el 8 de septiembre de 2024 siendo el punto de reunión en el Departamento de Quetzaltenango. </t>
  </si>
  <si>
    <t>HOTEL S &amp; J BELLA LUNA, S.A.</t>
  </si>
  <si>
    <t xml:space="preserve">Por compra de 50 camisas y playeras tipo columbia de tela royal dri con dri-fit en color azul, manga larga con bordado en pecho izquierdo (Banco CHN) y bordado en pecho derecho (Tarjeta de Crédito). Para uso exclusivo de todo el personal de la Gerencia de Tarjeta de Crédito. </t>
  </si>
  <si>
    <t xml:space="preserve">Por compra de boleto aéreo de la Ciudad de Guatemala a la Ciudad de México del 4 al 7 de septiembre de 2024. Para el Ing. Elmer Eleazar Roca Morales, asesor de la Gerencia Técnica de Seguros, con el objetivo de tener acercamientos con algunos reaseguros situados en el mercado del citado lugar, para el incremento o iniciar relaciones de negocios en forma directa. </t>
  </si>
  <si>
    <t xml:space="preserve">Por compra de 2 boletos aereos ida y vuelta al departamento de Huehuetenango el 5 de septiembre de 2024. Para los licenciados Victor Manuel Segundo Mazariegos Díaz, Gerente en Funciones de Canales de Comercialización y el licenciado Luis Alberto Pérez Cantoral, Gerete de Banca de Desarrollo, por visita a la Cooperativa La Inmaculada, el departamento de Huehuetenango. </t>
  </si>
  <si>
    <t>VIAJES QUINTOS</t>
  </si>
  <si>
    <t xml:space="preserve">Por suministro e instalacion de 4 puertas a la medida de plywood de 1/4" de tambor doble hoja de 2 metros por 2.40 metros, incluyen chapa. Las puertas se colocaran en las bodegas que pertenecerán a: Seguros y Fianzas, Gerencia de Fideicomisos, Gerencia de Cumplimiento y Gerencia de Operaciones, dichas bodegas serán utilizadas como archivos activos y estas se ubican en bodegas del caminero. </t>
  </si>
  <si>
    <t xml:space="preserve">Por compra de 19 conos de seguridad reflejante 18". Para uso en los parqueos del sotano del Edificio Central. </t>
  </si>
  <si>
    <t>Por servicio de revisión y reparación de bomba de agua de agencia, cambio de valvula de pie bronce 1/4", cambio de manometro sencillo 100PSI ABS, cambio de platino contacto U18-1098, cambio de sello mecanico BII 5/8 30MMSS-1000, cambio de hule para bomba AN/SN N20-34, cambio de capacitador de arranque 161-193 MFD 110-125V. Por falla del equipo hidroneumatico instalado en Agencia Mazatenango.</t>
  </si>
  <si>
    <t>JUAN PABLO MORENO / SERPROMO</t>
  </si>
  <si>
    <t xml:space="preserve">Por compra de 800 lapiceros frost, plastico color azul con tinta negra con logo de Banco CHN y 660 mousepads de tela color azul , con apoya muñeca con logo de Banco CHN. Para uso de la Red de Agencias de Gerencia de Canales de Comercialización. </t>
  </si>
  <si>
    <t xml:space="preserve">Por servicio de publicación de página full color tamaño 10"x13.75" en periódico financiero enfocado en economía, finanzas, temas empresariales, bancarios, tecnológicos, bursátiles y de seguros; con circulación a nivel centroamericano. A publicarse el 30 de septiembre de 2024. Para publicación de Banco CHN en la edición especial Ranking Bancario Semestral. </t>
  </si>
  <si>
    <t>MONEDA, S.A.</t>
  </si>
  <si>
    <t>JOSE ESTUARDO HERRERA NORIEGA / SERVICIO DE INGENIERIA CIVIL SEIC</t>
  </si>
  <si>
    <t xml:space="preserve">Por participación como anunciante de la edición "Reputación Corporativa", paquete oro que incluye: pagina de contenido editorial, página completa de publicidad (alcance 375 mil lectores mensuales), edición digital (700 mil descargas), banner en www.revistasumma.com, certificado digital de reconocimiento como empresa con mejor reputación corporativa, 03 revistas impresas con publicidad en página completa de 8x10.5 pulgadas, a publicarse el 01 de septiembre de 2024. Para promoción y publicidad de Banco CHN dando a conocer los servicios. </t>
  </si>
  <si>
    <t>SUMMA MEDIA GROUP, S.A.</t>
  </si>
  <si>
    <t xml:space="preserve">Por investigación registral de la finca 7892 folio 49 libro 82 de Guatemala. Para uso de la Gerencia de Cartera, por préstamo concedido a la empresa. </t>
  </si>
  <si>
    <t xml:space="preserve">JUAN CARLOS CASTILLO GARCÍA </t>
  </si>
  <si>
    <t xml:space="preserve">Por compra de 14 sellos automáticos, por apertura de Agencia Totonicapan. </t>
  </si>
  <si>
    <t xml:space="preserve">Por compra de 34 sellos automáticos, derivado del cambio de nombre de la Gerencia, es necesario realizar las modificaciones a todos los sellos que se utilizan actualmente. </t>
  </si>
  <si>
    <t>Por compra de 230 playeras 100% poliester en tela barcelona, color blanco, con logotipos subliminados anverso, reverso y lateral izquierdo. Para promoción y publicida del Banco CHN para el evento de la Antorcha 2024 que se realizará el 13 de septiembre del 2024.</t>
  </si>
  <si>
    <t>Por compra de 100 almuerzos, 10 estrandas y 100 postres (pasteles varios). Para promoción de Banco CHN para el evento del Colegio de Abogados y Notarios de Guatemala que se realizará el 20 de septiembre del 2024.</t>
  </si>
  <si>
    <t>Por compra de 425 pines dorados de 3cm, grabado, redondo con pestaña, arte Asociación de Auxilio Postumo. Para publicidad de Banco CHN en evento de la Comisión para la Organización de la II Sesión Nacional del Trabajo con Delegados Municipales de la Asociación de Auxilio Postumo del Magisterio que se realizará el jueves 31 de octubre del 2024.</t>
  </si>
  <si>
    <t>Por suministro e instalación de 60m2 de piso ceramico color beige formato 0.30m x 0.30m. Por readecuaciones del local Agencia Malacatán, para su devolución al propietario por rescisión de contrato.</t>
  </si>
  <si>
    <t>Por suministro de 10m2 de materiales para levantado de muros de mamapostería para s. sanitario con blick de 0.14m x 0.14m x 0.39m pineado y fundido. Suministro de 20m2 de materiales para aplicación de acabado gris en ambas caras de muros de s. sanitarios. Desmontaje de 34m2 de muros de tablayeso en cuarto de bomba más desmontaje de tablayeso de forro de columnas principales. Desmontaje de 22m2 de placas antihumedad en pared colindate hacia la panadería. Demolición de 27m2 de muro doble pineado y fundido en área de persianas. Suministro y aplicación de 11m2 de pintura en losa. Por readecuaciones del local Agencia Malacatán, para su devolución al propietario por rescisión de contrato.</t>
  </si>
  <si>
    <t>Por servicio profesional de fumigación y control de zancudos en instalaciones completas del Edificio de Quinta Avenida 12.60 zona 1. Por control de plaga de zancudos, roedores y cucarachas.</t>
  </si>
  <si>
    <t>HSI GROUP, S.A.</t>
  </si>
  <si>
    <t>Por suministro e instalación de 1 vidrio claro de 6mm, con medidas de 2.40m x 1.68m incluyendo pelicula de sand blast nevado en una cara del vidrio. Por cambio de vidrio rajado en archivo de expedientes.</t>
  </si>
  <si>
    <t>Por suministro de cargador de baterias de plata de emergencia de Agencia Chiquimula. Para sustituir el cargador de baterias por deterioror en la planta de emergencia.</t>
  </si>
  <si>
    <t xml:space="preserve">Por compra de 3 chumpas impermeables con forro, para motorista, tallas XL, L y L, 3 pantalones impermeables con forro para motorista, tallas XL. L. L y 3 pares de botas racing, tallas 39, 40 y 41.  Para los mensajeros externos de la Unidad, con la moticletas asignadas: M-636JCL de Nelson Poou, M-266FKY de icton Lares y M-097DHH de Wilson Perez. </t>
  </si>
  <si>
    <t xml:space="preserve">Por congreso "XLII COLADE: Congreso Latinoamericano de Derecho Financiero". Dirigida a karla María Guerra Sánchez, Vicepresidenta. </t>
  </si>
  <si>
    <t>ASOCIACIÓN BANCARIA DE PANAMA</t>
  </si>
  <si>
    <t>Por servicio de alquiler de audio que incluya: 4 bocinas, 1 consola de audio, 2 microfonos inalambricos y 1 persona encargada. Para evento civico de Banco CHN a llevarse a cabo el 13 de septiembre del 2024.</t>
  </si>
  <si>
    <t>MARIA DEL ROSARIO ROSALES TORRES / DIGITAL MOVILE DISCOTHEQUE AUDIO E ILUMINACION</t>
  </si>
  <si>
    <t>Por realización de 8 banderas de 0.9m x 1.50m, con el logo del Banco CHN (5 color blanco y 3 color azul). Para reemplazo de banderas para interiores con el logo antiguo del Banco CHN.</t>
  </si>
  <si>
    <t>ANA LUCRECIA CATALAN GIL / GUATE BANDERAS</t>
  </si>
  <si>
    <t>Por suministro e intalación de: 24ml de curva sanitaria en tabique de tablayeso, 22m2 de pintura de trafico en tabique de tablayeso en ambas caras. 1 desmontaje y reubicación de estufa industrial y tubería de gas. 1 resane de losa por desmontaje de tabique e instalciones electricas. Por remodelación y ampliación de cocina de cafeteria del Edificio Central.</t>
  </si>
  <si>
    <t>Adquisición de 4 tranceiver 40GE 10KM. Para habilitación de fibras oscuras secundarias para la comunicación y transporte de data entre data center principal zona 1 (Central) hacia data center secundario en Edificio de Seguros y Fianzas zona 9.</t>
  </si>
  <si>
    <t>SISTECO, SOCIEDAD ANÓNIMA</t>
  </si>
  <si>
    <t xml:space="preserve">Por compra de 4 percheros de 8 ganchos y 1 ventilador de torre de 5 velocidades color negro. Para uso de los Gerentes de la Gerencia de División de Soporte. </t>
  </si>
  <si>
    <t xml:space="preserve">Por fabricación e instalación de puerta de tipo abatible con material PVC de tipo imitación madera con vidrio claro de 5mm y sandblast en el mismo (1 hoja abatible) medidas de 0.89m de ancho x 2.09m de alto. Fabricación e instalación de puerta de tipo abatible incluyendo una telera abatible con pasadores ocultos y bisagras con material PVC tipo imitación madera con vidrio claro de 5mm y sanblast en el mismo (2 hojas abatibles) medidas de 1.50m de ancho x 2.08m de alto. Se requiere para sustituir puertas en mal estado de la Gerencia de Riesgos ubicados en el 6to. nivel del Edificio Quinta Avenida. </t>
  </si>
  <si>
    <t xml:space="preserve">Por compra de UPS en linea de 3KVA, 120V, 300VA cero tiempo de transferencia/100% en linea. Se requiere para el sistema eléctrico de emergencia  de la Agencia Naranjo. </t>
  </si>
  <si>
    <t xml:space="preserve">Por habilitación de 6 bajadas pluviales existente, dañadas incluye corte en columnas, demolición de concreto en losa, suministro e instalación de 2 tubos de PVC nuevos, má limpieza del sistema, compra de agua potable para habiliar s. sanitarios y realizar trabajos de readecuación, reajuste de dintel de persiana h. 0.40 metros incluye materiales más mano de obra, preparación de 80m2 de paredes externas por desmontaje de taparrollos, suministro de materiales para aplicación de 160m2 de alisado en dintel de persianas lado interno y externo incluye mano de obra, suministro de materiales más mano de obra para habilitación de 7 unidades de puntos de iluminación en cenef exterior, suministro e instalación de tablero eléctrico, suministro de materiales más mano de obra para habilitación de 3 unidades de puntos de iluminación en área donde se demolió bóveda, s. sanitario y traslado de 7 persianas existentes y nuevas al lado interior de acuerdo a las instalaciones iniciales del local. Por readecuaciones del local Agencia Malacatán, para su devolución al propietario por rescisión de contrato. </t>
  </si>
  <si>
    <t>Por compra de 58 sellos automaticos. Por cambio de nombre de Gerencia de Canales de Comercialización a Gerencia de Banca Personas. (se adjuntan detalles)</t>
  </si>
  <si>
    <t xml:space="preserve">Por suministro e instalación de 11.14mts2 de pelicula sandblast de color gris traslucido en vidrios de ventaneria de la oficina del 5to. Nivel del Edificio Central de El Crédito Hipotecario Nacional de Guatemala. Para protección de los rayos solares a  los trabajadores en la nueva gerencia. </t>
  </si>
  <si>
    <t xml:space="preserve">Por servicio de publicidad de 10 segundos informativa en 20 mupies digitales en tamaño digital de 1080x1920 Mpx, disribuidos en 5 centros comerciales estrategicos. (Metroplaza Carretera, Pacific Center, Metro Norte, Paseo Andari y Plaza San Rafael.) Para promoción y publicidad de "Ahorro de Alto Rendimiento de Banco CHN", apartir del 15 de septiembre al 15 de octubre de 2024. </t>
  </si>
  <si>
    <t>GRUPO MARKETING CREATIVO, S.A.</t>
  </si>
  <si>
    <t>Por servicio de Overhaul. Por fallo en bomba de agua del motor, a la motocicleta con placas M0-737HXK, al serviciode ajustadores de Seguros y Fianzas.</t>
  </si>
  <si>
    <t xml:space="preserve"> JOE BETETA RUIZ / BR MOTOS</t>
  </si>
  <si>
    <t>Por contratación de Servicios profesionales para la ejecución del informe de procedimientos acordados para el programa de implementación del Proyecto de Normas de Información Financiera para Aseguradoras. Por implementación de proyecto.</t>
  </si>
  <si>
    <t>Por servicio de mantenimeinto de 5 equipos de aire acondicionado tipo cassette, ubicados en la Agencia Chimaltenango en el Centro Comercial Paseo Andaria. Por falla en los equipos.</t>
  </si>
  <si>
    <t>Por compra de 8 radios portatiles, color negro, con capacidad de 32 canales, resistente al agua y el polvo. Para uso de agentes de seguridad, área operativa (bodega) y área administrativa, ya que los actuales se encuentran en mal estado.</t>
  </si>
  <si>
    <t>CORPORACION RADIO ELECTRONICA, S.A.</t>
  </si>
  <si>
    <t>2,000 entregas de Tarjeta de Crédito a Clientes de El Crédito Hipotecario Nacional de Guatemala, durante el año 2024. Según solicitud de compra o contratación No. 825-2024, de la Gerencia de Operaciones.
*Con efectos retroactivos a partir del mes de enero de 2024*.</t>
  </si>
  <si>
    <t>CARGO EXPRESO, SOCIEDAD ANÓNIMA</t>
  </si>
  <si>
    <t>4,545 spots radiales de 30 segundos c/u, para promoción y publicidad de la campaña Captación del Banco CHN, del 1 de octubre al 31 de diciembre de 2024. Según solicitud de compra o contratación No. 876-2024, de la Gerencia de Mercadeo.</t>
  </si>
  <si>
    <t xml:space="preserve">Por compra de 29 sellos automaticos, para el Depto. de Depósitos, por deterioro y persona de reciente ingreso. </t>
  </si>
  <si>
    <t>Por compra de 27 sellos automaticos, por cambio de nombre de la Gerencia de Negocios a "Gerencia de Banca Empresarial". (se adjuntan detalles)</t>
  </si>
  <si>
    <t>Por compra de 25 cepillos plásticos para lavar ropa, 1,000 esencias de desinfectante para disolver en galón, varios aromas y 300 tapetes para mingitorio varios aromas. Para existencia y despacho de esta unidad y reparto a las Dependencias de la Institución.</t>
  </si>
  <si>
    <t>Por compra de 600 archivadores armados tamaño oficio en paquetes de 10 o 12 unidades. Para existencia y despacho de esta unidad y reparto a las Dependencias de la Institución.</t>
  </si>
  <si>
    <t>Por compra de 1,000 marcadores fluorescentes, 500 amarillos y 500 rosados y 300 archivadores tamaño carta armados en paquetes de 10 o 12 unidades. Para existencia y despacho de esta unidad y reparto a las Dependencias de la Institución.</t>
  </si>
  <si>
    <t>Por compra de 100 cajas de sobres color blanco, gramo 80, con membrete a un color, 100 unidades por caja y 20,000 sobres manila media carta con membrete a un color en paquetes de 100 unidades. Para existencia y despacho de esta unidad y reparto a las Dependencias de la Institución.</t>
  </si>
  <si>
    <t>Por compra de 100 combos de refacciones que incluya: pizza de jamon, st. Manzana y jugo. Por aniversario del Departamento Adscrito de Banco del Niño a celebrarse el día 26 de septiembre del 2024, durante la visita de los alumnos del Colegio Nanny´s Preschool &amp; Day Care a las instalaciones del CHN.</t>
  </si>
  <si>
    <t>INDUSTRIA PANIFICADORA ISOPAN, S.A.</t>
  </si>
  <si>
    <t>Por suministro e instalación de 8.71m2 de pelicula vinilica color blanco. Por mejoras en oficina de Oficial de Comunicación.</t>
  </si>
  <si>
    <t>Por suministro de: 1 concentrador de sensores, 1 sensor de temperatura, sensor de derrame de líquidos. Servicio de instalación, materiales para instalación y configuración del sistema de monitoreo de los sensores. Por detección de temperatura y derrame de liquidos para el cuerto de generador eléctrico en el Edificio Central zona 1, para resguardo de los equipos.</t>
  </si>
  <si>
    <t>Por reparación de motor de combustión para el montacargas el cual incluye: repuestos, materiales, lubricantes, mano de obra, montar y desmontar el motor. Por reparación para brindar servicio a los clientes.</t>
  </si>
  <si>
    <t>PLANIFICACIONES Y DESARROLLOS ESPECIALIZADOS DE PROYECTOS, S.A.</t>
  </si>
  <si>
    <t>Por compra de 21 sellos. Por cambio de nombre de la Gerencia la cual ahora sera "Gerencia Medios de Pago"</t>
  </si>
  <si>
    <t xml:space="preserve">Por compra de equipo electrónico de detección de incendio (30 detectores de humo y temperatura, 6 expansores de 2 zonas viplex). Lo anterior a utilizarse en seis bodegas de Almacenes de Depósitos, para la instalación de un sistema detector de incendio.  </t>
  </si>
  <si>
    <t>23/09/2024.</t>
  </si>
  <si>
    <t xml:space="preserve">Por compra de 3 cajas de cable 2 pares (cada caja 305mts). Lo anterior a utilizarse en seis bodegas, para la instalación de un sistema de incendio. </t>
  </si>
  <si>
    <t>TECNOSEGURIDAD</t>
  </si>
  <si>
    <t xml:space="preserve">por servicio de instalación de cableado, suministro e instalación de tuberia PVC 3/4 con accesorios, instalación de humo detectores, incluir uso de andamios. Lo anterior a utilizarse en seis bodegas, para lainstalación de detector de incendio. </t>
  </si>
  <si>
    <t>Por compra de 8 baterias de Gel de 100 Ah, ciclo profundo, para montaje en gabinete de 12V. Para inversor de corriente de Agencia Santa Lucía.</t>
  </si>
  <si>
    <t>Por servicio de desinstalación de fuente de poder existente por daño. Suministro e intalación de fuente de poder de 120V/24V 200W para alimentación de luces LED, más verificación de circuitos de iluminación, desinstalación de cableado dañado, suministro e instalación de 14m de cableado calibre 12 para reparación de corto circuito en lamparas LED, más suministro e instalación de switch. Se requiere para reparación de luces LED en área de receptoria en Agencia Chimaltenango.</t>
  </si>
  <si>
    <t>Por compra de 2 generadores de 9,000 watss de uso continuo y 12,000 watss, monofasico 120/240V. Para implementar  en sistemas de iluminación y fuerza en Remodelaciones en Agencia Totonicapan y Agencia Santa Lucia Cotzumalguapa.</t>
  </si>
  <si>
    <t>Por compra de 1 moto de 125 c.c. Motor de 4 tiempos, con arranque electrico y pedal, tanque  con capacidad de 3.17 gl de combustible, transmisión de 5 velocidades. Para mensajeria del Departamento de Almacenes de Depositos, ya que la actual moto ya no esta en buenas condiciones.</t>
  </si>
  <si>
    <t>Por compra de 25 cubetas de pintura de 5 gl, latex para exterior color blanco. Para aplicación en red de Agencias y Edificios de El Credito Hipotecario Nacional de Guatemala.</t>
  </si>
  <si>
    <t xml:space="preserve">Por compra de 1300 bolsas de poporopos dulces de 85grs. Detalle del día del Aniversario CHN a realizarse el 04 de octubre del presente año, para el personal del Edificio Central y Departamentos Adscritos. </t>
  </si>
  <si>
    <t>NUEVOS PROYECTOS</t>
  </si>
  <si>
    <t xml:space="preserve">Por compra de 45 UPS interactivo de torre de 650 voltio amperio, 360 Watts con entrada de alimentación de 120 voltios y 50 a 60 Hertz. Por protección de equipos de computo por alguna interrupción electrica, distribuidas asi: (4) Administración de Riesgos; (1) Canales de Comercialización; (17) Análisis de Crédito; (3) Cumplimiento; (18) Negocios; (2) Recursos Humanos. </t>
  </si>
  <si>
    <t>Por compra de sistema de alarma (se adjuntan componentes y/o detalles). Para instalación para la nueva Agencia Naranjo.</t>
  </si>
  <si>
    <t>Por alquiler de 2 paquetes de celebración para el día del niño, que consiste en: 4 saltarines, 1 payaso por show de 3 horas c/u, 4 mantas vinilicas, 4 piñatas medianas y 2 servicios de photobooth por 4 horas c/u. Por celebración del día del niño el 01 de octubre del 2024 para celebrarse en 2 establecimientos educativos diferentes de la cartera de Banco del Niño.</t>
  </si>
  <si>
    <t>PROMO FOTO GUATEMALA, S.A.</t>
  </si>
  <si>
    <t xml:space="preserve">Por servicio de alquiler de back panel de fotografias de 6x3 mts, alfombra de 6x2.5 mts incluyendo mobiliario, sevicio de montaje y desmontaje. Para la celebración del 94 aniversario del CHN, el día 4 de octubre del presente año.  </t>
  </si>
  <si>
    <t>JOSVEL MARTINEZ FOLGAR</t>
  </si>
  <si>
    <t xml:space="preserve">Por servicio de 6 impresiónes en alta resolución de 1.10x1.70 mts, desinstalación e instalación de stickers en estructura mupi, montaje, demontaje y traslados. Elaboración de 6 mupies tamaño de 1.15 x 1.90 mts, con base de madera, doble impresión (tiro y retiro), instalación de adhesivo e impresión en alta resolución. Para publicidad del Banco CHN en activaciones con los productos "Crediganado", "Vivienda" y "Vehiculo". </t>
  </si>
  <si>
    <t>INDUSTRIAS H</t>
  </si>
  <si>
    <t xml:space="preserve">Por compra de 10,000 porta documentos plásticos color azul marino para tarjeta de débito y crédito. Para existencia y despacho de esta unidad y reparto a las Dependencias de la Institución. </t>
  </si>
  <si>
    <t xml:space="preserve">Por compra de 50 baterias 12 voltios 7 amperios. Lo anterior se utilizará como repuestos para los sistemas de alarmas de las Agencias locales y departamentales. </t>
  </si>
  <si>
    <t xml:space="preserve">Por revisión, diagnóstico y reparación de teléfonos Alcatel Lucent 8010 Serie FRT173811968, FRT173811967 y FRT173812254. para restablecer el funcionamiento de los equipos dañados de las Gerencias de Banca de Desarrollo, Cumplimiento y Riesgos. </t>
  </si>
  <si>
    <t xml:space="preserve">Por compra de 60 metros de escaleria 10x2 para cableado estructurado, 171 patchord de 7 pies color azul, 3 patchord de 3 pies color azul y mano de obra por instalación de escaleria. Es necesaria la instalación de escaleria de red en el áreadel gabinete de acceso de Marimba y gabinete de acceso de 2do. nivel, para ordenar el cableado de red y telefonia. (la adquisición de parchord para usuarios). </t>
  </si>
  <si>
    <t xml:space="preserve">Por compra de Apple M3 chip with 11-core CPU, 14-core GPU, 16-core Neural Engine, 18GB unified memory, 512GB SSD storage 14-inch liquid retina XDR display2, Three Thunderbolt 4 ports, HDMI port, SDXC card slot, headphone jack, Magsafe 3 port. Para realizar pentest en la aplicación de la banca en línea para IOS, asi como monitoreo de dichas vulnerabilidades tanto en compilación como en código. </t>
  </si>
  <si>
    <t xml:space="preserve">Por compra compra de percoladora para 100 tazas de café. Para el personal y clientes de la Gerencia Comercial de la Gerencia de División de Seguros y Fianzas. </t>
  </si>
  <si>
    <t>BUSINESS CENTER COMPUTADORAS</t>
  </si>
  <si>
    <t xml:space="preserve">Por arrendamientos de herramienta para la administración de los riesgos de Crédito, Operacional y de Seguros para El Crédito Hipotecario Nacional de Guatemala, durante el periodo del 1 de octubre de 2024 al 30 de septiembre de 2025. </t>
  </si>
  <si>
    <t xml:space="preserve">LUIS CARLOS ALVARADO MAZARIEGOS </t>
  </si>
  <si>
    <t>SEPTIEMBRE 2024</t>
  </si>
  <si>
    <t>OCTUBRE 2024</t>
  </si>
  <si>
    <t>Por compra de 1 pastel personalizado de 40 porciones (según diseño) y 400 cupcakes personalizados. Por aniversario de Banco CHN para el personal de los departamentos adscritos a realizarse el 4 de octubre del 2024.</t>
  </si>
  <si>
    <t>MUSTACHIOS, S.A.</t>
  </si>
  <si>
    <t>Por compra de 16 torres de globos con colores a elección y el globo principal con texto personalizados. Por aniversario de Banco CHN para decoración del Edificio Central a realizarse el 4 de octubre del 2024.</t>
  </si>
  <si>
    <t>ZURY ANDREINA VILLAGRAN MORENO / DECOZUL</t>
  </si>
  <si>
    <t>Suministro e instalación de 52ml de zócalo de acero inoxidable de 1.50mm de grosor, grado 304, 7cm de alto, instalado por medio de cinta de doble acción más silicón estructural. Por remodelación de cafetería del Edificio Central.</t>
  </si>
  <si>
    <t>CORPORACION JADE INTERNACIONAL, S.A.</t>
  </si>
  <si>
    <t>Por servicio de reparación de 1 equipo de aire acondicionado tipo mini Split de 24,000BTU instalado en Agencia Pacific Center. Por mantenimiento de los sistemas de aire acondicionado.</t>
  </si>
  <si>
    <t>Por servicio de mantenimiento preventivo de 3 equipos de aire acondicionado tipo cassette de 24,000BTU. Por mantenimiento a los sistemas de aire acondicionado de la Agencia Pacific Center.</t>
  </si>
  <si>
    <t>Por reparación de puerta metálica que incluye: soldadura en marco de la puerta, fabricación e instalación de 2 pasadores fabricados con varilla redonda de 5/8 a puerta existente mas 2 candados de 50mm. Para asegurar puerta a la calle en sede 10ma avenida 10-72 zona 1.</t>
  </si>
  <si>
    <t>Por adquisición de 12 kits de control de acceso biométrico para 12 gabinetes de servidores. Mano de obra, instalación y programación de los 12 kits de control de acceso biométrico para 12 gabinetes. Para instalar en los niveles y centro de datos principal, en cumplimiento a la JM-104-2021 y oficio de la Superintendencia de Bancos SIB-14252, en el que se solicita el aseguramineto del entorno fisico de los nodos de telecomunicaciones y datos.</t>
  </si>
  <si>
    <t>SISTEMA DE PROTECCION AUTOMATIZADA, S.A.</t>
  </si>
  <si>
    <t>Por participación en evento "Encuentro Forestal 2024" que incluye: 15 entradas de cortesía, espacios para stand de 4m x 2m, mailing personalizado, presencia de logo en redes sociales, pagina web y menciones especiales. Para promoción y públicidad de Banco CHN que se realizará el 14 de noviembre de 2024 en el Hotel Camino Real.</t>
  </si>
  <si>
    <t>ASOCIACION PARA LA PROTECCION DE LOS RECURSOS NATURALES RENOVABLES</t>
  </si>
  <si>
    <t>Por compra de 930 porciones de pastel variados, por aniversario de Banco CHN, para el personal del Edificio Central a realizarse 04/10/2024</t>
  </si>
  <si>
    <t>LA PANERIA, S.A.</t>
  </si>
  <si>
    <t xml:space="preserve">Por compra de computadora de factor de forma pequeña core i7 de 14ava. Generación, 32 GB de RAM, 1 TB SSD; tarjeta de red ethernet 10/100/1000; tarjeta gráfica de 8GB GDDR6, incluido 4 adaptadores DP a HDMI, chasis de torre, sistema operativo Windows 11 pro en español y 3 años de garantía. Para la visualización de las Cámaras de seguridad del Banco a través de las televisiones instaladas en el cento de monitoreo del Depto. de Seguridad de la Gerencia Administrativa. </t>
  </si>
  <si>
    <t>750 cajas plásticas color azul marino con tapadera de medidas 60x40x30 cm., de capacidad 57 litros. Para existencia en esta unidad y despacho a Oficinas Centrales, Departamentos Adscritos y Red de Agencias. Según solicitud de compra o contratación No. 906-2024, de la Unidad de Proveeduría del Departamento de Mantenimiento de la Gerencia Administrativa.</t>
  </si>
  <si>
    <t>PLASTIHOGAR, SOCIEDAD ANÓNIMA</t>
  </si>
  <si>
    <t xml:space="preserve">Por adquisición de 4 tranceiver 10 GE, 30KM monomodo, para el remplazo de los tranceiver actuales por daño de la conexión del enlace principal ante el centro de datos principal zona 1 y el centro de datos alterno zona 9. </t>
  </si>
  <si>
    <t>Por compra de 700 bolsas ecologicas blancas con logotipo impreso a un color de 35x43cms y 300 bolsas ecologicas azules con logotipo impreso a un color de 35x43cm. Para promoción y publicidad de Banco CHN, en actividad Expomuni promocionando los créditos de vivienda a realizarse el día 11 de octubre del 2024.</t>
  </si>
  <si>
    <t>IDEAS IMPULSSO LIBRE, S.A.</t>
  </si>
  <si>
    <t>Por compra de 4 mallas de seguridad naranja de 1.21m x 15.24m y 657ft de lona para vivero de 6" de ancho color negro. Por circulación del área donde se realizan los trabajos de restauración de los murales ubicados en la fachada oriente del Edificio Central del CHN.</t>
  </si>
  <si>
    <t>Por compra de 1 inversor de potencia de 6.5Kw. Se requiere para la energía de emergencia de Agencia Santa Lucia.</t>
  </si>
  <si>
    <t xml:space="preserve">Por servicio de instalación de acometida y traferencia automática para conectar el data center del primer nivel a generador eléctrico del edificio y generador del Banco, es uns sistema de respaldo en el Edificio de Seguros y Fianzas. Es necesaria realizar la conexión del sitio alterno del primer nivel de Seguros y Fianzas, para que se tenga un sistema secundario de emergencia a recomendación de la SIB. </t>
  </si>
  <si>
    <t>Por conferencia Gobierno Corporativo. Dirigido a los miembros de Junta Directiva. (detalles adjuntos)</t>
  </si>
  <si>
    <t>Por compra de 8 llantas 195R15C, 4 llantas 255/70R16, 4 llantas 255/65R17, 4 llantas 245/70R16 y 4 llantas 185/65R14. Para cambio de llantas de los vehiculos con placas: P-400FTS, P-401FTS, P-259GRZ, P-423DST al servicio de Unidad de Vehiculos, P-419CWS al servicio de Auditoria Interna y P-136BSW al servicio de Seguros y Previsión.</t>
  </si>
  <si>
    <t>Por servicio de alquier de 2 toldos de 9m x 12m, alquiler de 6 mesas redondas polipropileno con sombrilla color beige, alquiler de 22 tableros con mantel spandex color negro, 1 servicio de audio que contiene: 2 microfonos, computadoras, 4 bocinas tipo torre y consola y 1 servicio de montaje y desmontaje. Para promoción y publicidad de Banco CHN en evento ExpoMuni Vivienda que se realizará el 11 de octubre del 2024.</t>
  </si>
  <si>
    <t>GRUPO EASONIDO, S.A.</t>
  </si>
  <si>
    <t>Por compra de 200,000 unifoliares de 3.5" x 8.5" con impresión tiro y retiro couche 80 full color. Para publicidad de Banco CHN, para promoción del producto Ahorro Creciente.</t>
  </si>
  <si>
    <t>Por compra de 200,000 unifoliares de 3.5" x 8.5" con impresión tiro y retiro couche 80 full color. Para publicidad de Banco CHN, para promoción del producto Ahorro Visionario.</t>
  </si>
  <si>
    <t>Por compra de 30 viniles permanentes impresos de 2.16m x 0.98m a full color en alta resolución, acabado brillante, se instalarán en traseras de transmetro en horario nocturno en rutas de Cenma y zona 4. Por promoción y publicidad del producto Vivienda Prioritaria de Banco CHN, del periodo del 14 de octubre al 05 de noviembre del 2024.</t>
  </si>
  <si>
    <t>LOS FREELANCE PUBLICIDAD, S.A.</t>
  </si>
  <si>
    <t>Por suministro e instalación de puerta con telera y sobre luz de PVC imitación madera con vidrio láminado 4+1+4 más bisagras, chapa medidas 1.218m x 2.745m. Para delimitar la salida de la cafetería con la Clinica y sanitarios del Edificio Central.</t>
  </si>
  <si>
    <t>Por compra de 48 sellos automáticos. Por cambio de nombre de la Gerencia de Banca de Desarrollo a "Gerencia de Banca MIPYMES", (se adjuntan detalles).</t>
  </si>
  <si>
    <t>IMPRESIONES Y ENCUADERNACIONES GÓMEZ</t>
  </si>
  <si>
    <t xml:space="preserve">Por compra de dispositivos electrónicos varios. (se adjunta listado). Lo anterior como respuestos para los sistemas de seguridad electrónica de agencias locales y departamentales (programa de mantenimiento y seguridad eletronica del centro de negocios). </t>
  </si>
  <si>
    <t xml:space="preserve">Por capacitación de valuación de maquinaria, valuación de vehículos, aspectos y consideraciones en la valuación de apartamentos en régimen de propiedad horizontal. Dirigido a tres participantes de la Gerencia de Cartera. </t>
  </si>
  <si>
    <t>AUTO VALOR</t>
  </si>
  <si>
    <t xml:space="preserve">Por servicio de instalaciones y alimentación, dirigido a los participantes del Taller Integración de equipos y alineación de expectativas que se llevará a cabo el 25 de octubre de 2024. </t>
  </si>
  <si>
    <t xml:space="preserve">Por servicio de consultoría por enmienda a ISO 37001 sobre el impacto al cambio climático y apoyo en consultas para la ejecución de la auditoria interna anual del Sistema de Gestión Antisoborno que contribuira a la transparencia, eficiencia y mejora continua en el desepeño de las funciones en la gestión y tratamiento de riesgos de corrupción y soborno, previniendolos, detectandolos y respondiendolos de forma oportuna, en CHN y sus Deptos. Adscritos. </t>
  </si>
  <si>
    <t xml:space="preserve">Por compra de 50 plantas rojas, 50 costales de tierra, 500 durantas, 100 ericas, 14 hortencias grandes, 50 vincas, 50 lenguas de suegra, 10 narcisos y 30 mts de grama.  </t>
  </si>
  <si>
    <t xml:space="preserve">JORGE ARMANDO MARIN GONZÁLEZ </t>
  </si>
  <si>
    <t>Por alquiler de 1 back panel de 6m x 2m con lona solo tiro, 1 alfombra de 6m x 4m color azul, 1 ruleta, 8 sillones tipo puff, 1 servicio de photobooth por 4 horas que incluye: fotos ilimitadas, 1 impresión por foto, soporte técnico, marco con diseño y galeria online, servicio de montaje y desmontaje. Por promoción y publicidad en evento "75 Festival de Educación Económico-Financiero" que se realizará el 9 y 10 de octubre del 2024.</t>
  </si>
  <si>
    <t xml:space="preserve">Por compra de 26 camisas tipo columbia color blanco (tallas varias). Para uso de colaboradores de las Gerencias de División de Seguros y Fianzas para sus labores de campo. </t>
  </si>
  <si>
    <t xml:space="preserve">Por compra de 44 camisas tipo columbia blanco y azul (tallas varias). Para uso de los colaboradores de las Gerencias Mypimes, Recursos Humanos, Banco del Niño y Gerentes de Seguros y por trabajo de campo. </t>
  </si>
  <si>
    <t xml:space="preserve">Por servicio de outsourcing para levantado de inventario en bodegas de la institución localizada en El Caminero. Se requiere para iniciar proceso administrativo de baja o destrucción del mobiliario en mal estado. </t>
  </si>
  <si>
    <t>TALENT DEVELOPERS, S.A.</t>
  </si>
  <si>
    <t xml:space="preserve">Por congreso de aseguradoras Centro Amérca, Panamá y Caribe 2024, dirigido a Abida Olimpia Carrera Eguizábal (Jefe de Reaseguro del Depto. de Seguros y Previsión), José René Cardona García (Gerente Técnico), a realizarse del 10 al 13 de noviembre de 2024. </t>
  </si>
  <si>
    <t>ASOCIACIÓN GUATEMALTECA DE INSTITUCIONES DE SEGUROS</t>
  </si>
  <si>
    <t xml:space="preserve">Por suministro e instalación de puerta abatible en PVC imitación madera, vidrio 6mm, chapa de lujo, bisagras 3D y sello perimetral, sin cedazo, medidas 0.90m x 2.07m, suministro e instalación de 5mts2 de ventaneria fija en PVC imitación madera, vidrio claro 6mm y sello perimetral, medidas 2.42m x 2.07m y suministro e instalación de Sandblast gris tipo calcomania en ventanería y puerta. Modificación y readecuación de oficina Gerencia de Operaciónes 3er. Nivel.  </t>
  </si>
  <si>
    <t xml:space="preserve">Por compra de 2 impresoras multifuncional a color, impresión de 25 páginas por minuto en tinta de color y negro, de inyección de tinta que incluya kit de mantenimiento, escáner de cama plana a color/automático de doble faz, compatible con sistema operativo Windows, garantia de 1 año minimo, 2 paquetes de tinta color cian, 2 paquete de tinta color magenta, 2 paquete de tinta color amarillo y 2 paquete de tinta color negro. Equipo requerido por la Vicepresidencia y Gerencia de Recursos Humanos, para la impresión y escaneo de documentos a colores. </t>
  </si>
  <si>
    <t xml:space="preserve">Por compra de 2 tóner modelo HP 414A black código W2020A, 2 tóner modelo HP 414A cyan código W2021A, 2 tóner modelo HP 414A yellow código W2022A y 2 tóner modelo HP 414A magenta código W2023A. Por remplazo para la impresora HP LserJet Pro M479f, utilizada en la Gerencia de Planificación y Desarrollo. </t>
  </si>
  <si>
    <t>Por servicio de protección personal y escolta a funcionario, del 1 al 20 de octubre del 2024. Derivado del analisis de seguridad realizado detetermiando del nivel de exposición de riesgo alto del funcionario.</t>
  </si>
  <si>
    <t>NEW TEC SECURITY, S.A.</t>
  </si>
  <si>
    <t>Por compra de 2 televisores Smart de 55" 4k y 2 soportes full para televisores de 32" a 70". Para remodelación de Agencia Naranjo.</t>
  </si>
  <si>
    <t>Por fabricación e instalación de 1 hoja de portón de 8.50m de longitud x 0.97m de alto, con marco principal conformado de tubo metálico rectangular de 2" x 4" con chapa 14, bastidores verticales de tubo metálico de 2" x 2" con chapa 14, bastidores horizontales de 1" x 1" para rostro del exterior más guía de angular metálico más 6 pares de llantas para el deslizamiento del mismo, más 3 angulares en la parte inicial y final. Suministro más aplicación de pintura a base de soplete: aplicación de desengrasante líquido, 2 manos de pintura anticorrosiva, 2 manos de pintura primaria de relleno color gris, 2 manos de pintura automotriz color blanco, 2 manos de barniz automotriz transparente y pulido final. Se requiere para delimitar el ingreso vehícular y peatonal de Agencia Naranjo.</t>
  </si>
  <si>
    <t>Por participación en el III Congreso Internacional de Ganaderia a realizarse el día 29 de octubre del 2024  en el Parque de la Industria, salón "Guatemala", incluye: presencia de marca publicitaria, presencia de marca con stand de 6m x 3m, exclusividad como entidad bancaria. Por promoción y publicidad de Crediganado de Banco CHN.</t>
  </si>
  <si>
    <t>Por publicación de 1 cintillo de 3/8 de pagina a full color en pagina del Diario de Centro América en fecha de 28 de octubre de 2024, en versión Vivienda de Banco CHN. Publicación de 1 cintillo de 3/8 de pagina a full color en pagina del Diario de Centro América en fecha de 30 de octubre de 2024, en versión Alto Rendimiento de Banco CHN. Publicación de 1 pagina completa en interior del Diario de Centro América en fecha de 4 de noviembre 2024, en versión MIPYMES de Banco CHN. Por participación en la vuelta ciclistica a Guatemala, en la sección deportiva, para promoción y publicidad de Productos y Servicios de Banco CHN.</t>
  </si>
  <si>
    <t>DIRECCION GENERAL DEL DIARIO DE CENTRO AMERICA Y TIPOGRAFIA NACIONAL</t>
  </si>
  <si>
    <t>Por compra de 5,000 llaveros de 2.5" x 1", acrilico impresos a full color tiro y retiro con el arte de Fito y Tefy. Para promoción de Banco del Niño en diversas actividades.</t>
  </si>
  <si>
    <t xml:space="preserve">Por compra de 15,000 libretas tipo cartola cuenta ahorro corriente impreso ambos lados a dos colores, del correlativo 193,001 en adelante, en cajas de 5,000 unidades indicando la nueración. Para existencia, despacho de esta unidad y reparto a la red de agencias locales y departamentales. </t>
  </si>
  <si>
    <t>R.R. DONNELLEY DE GUATEMALA, S.A.</t>
  </si>
  <si>
    <t xml:space="preserve">Por servicio de mantenimiento de persiana metálica incluye limpieza y engrase de guías, platos, resortes, duelas, ajuste de pasadores y resortes. Reparación de cenefa de tablayeso con acabado liso más suministro y aplicación de pintura. Se requiere por falla en la persiana de ingreso de forma urgente para la Agencia Barberena. </t>
  </si>
  <si>
    <t xml:space="preserve">Por suministro e instalación de 9.60 metros cuadrados de polarizado de tipo plata a un 15%, oscuro. Por cambio debido a mal estado del anterior, en oficinas de la Subgerencia General. </t>
  </si>
  <si>
    <t>Por "Congreso de Aseguradores de Centro América, Panamá y el Caribe 2024", dirigido al Lic. Luis Fernando Garcia Galicia (Gerente General), del 10 al 13 de noviembre del 2024.</t>
  </si>
  <si>
    <t>Por servicio de materiales y mano de obra por la instalación de equipo de aire acondicionado tipo mini split de  24,000BTUS, en oficina de almacenes de depositos. Para brindar mejor servicio a los clientes en la Almacenadora del CHN, ubicado en zona 12.</t>
  </si>
  <si>
    <t xml:space="preserve">Por servicio de video mapping "Homenaje Efraín Recinos", en el Edificio de oficinas Centrales de Banco CHN. Para actividad "Revolución Viva", a realizarse el día 19 de octubre de 2024, en conmemoración al día de la Revolución, en conjunto con otras Intituciones. </t>
  </si>
  <si>
    <t>SINE ZINETICA</t>
  </si>
  <si>
    <t xml:space="preserve">Por baja de línea telefónica de 4 digitos (1526), utilizada para usuarios de la Póliza GM-6 del MINEDUC. </t>
  </si>
  <si>
    <t>URGENCIAS MEDICAS, S.A.</t>
  </si>
  <si>
    <t xml:space="preserve">Por compra de 25,000 cheques de caja moneda (QQ) forma en blanco; For. CHN 64/99 del correlativo: 395,001 en adelante. (710,801 parte frontal). Para existencia, despacho de esta Unidad y reparto a la Red de Agencias Locales y Departamentales. </t>
  </si>
  <si>
    <t xml:space="preserve">Por compra de 250,000 boletas unicas en tres partes numeradas del correlativo 16,825,001 en adelante, colores blanco, amarillo y rosado papel sensibilizado, en fajos de 250 unidades.  Para existencia y despacho de esta unidad y reparto a las Dependencias </t>
  </si>
  <si>
    <t>R. R. DONNELLEY DE GUATEMALA, S.A.</t>
  </si>
  <si>
    <t xml:space="preserve">Por compra de 5,000 libretas tipo cartola cuenta visionaria, con impresión ambos lados a dos colores, del correlativo 15,001 en adelante. Para existencia, despacho de esta Unidad y reparto a la Red de Agencias Locales y Departamentales. </t>
  </si>
  <si>
    <t xml:space="preserve">Por compra de 25,000 precintos denominación de Q. 500.00, papel bond 80 gramos impesos, colores gris y blanco en fajos de 100 unidades, 200 libros de actas empastados de 100 hojas foliado, tamaño oficio color negro, 200 paquetes de folder tamaño oficio manila membretados a un color, 100 unidades por paquete. Para existencia, despacho de esta Unidad y reparto a las Dependencias de la Institución. </t>
  </si>
  <si>
    <t xml:space="preserve">Por compra de 800 glicerinas tacto de 40 ml, 1,000 paquetes de pos it tipo bandera de 5 colores, 25 unidades por color y 1,000 bolígrafos tinta gel, punto 0.7 color azul. Para existencia, despacho de esta unidad y reparto a las Dependencias de la Institución. </t>
  </si>
  <si>
    <t xml:space="preserve">Por compra de 150 bolsas de café tostado y molido super de 2,300 gramos o bolsa de 5lbs. Para existencia, despacho de esta Unidad y reparto a las Gerencias y Departamentos de la Institución. </t>
  </si>
  <si>
    <t>Por servicio de 1 remoción de tablayeso, donde se cambiará la pantalla, más extracción de desechos a tiradero autorizado. Suministro e instalación de 1 cielo falso tipo losa en un área de 4m, incluye: instalación de refuerzos y acabado. Por cambio de pantalla desplegable en sala de reuniones de Junta Directiva.</t>
  </si>
  <si>
    <t>Por servicio de mantenimiento correctivo de 1 equipo de bombeo de 5HP, que incluye: reemplazo de cojinete, sello mecánico, kit de empaques, lavado, secado, rebarnizado de bobinas y pruebas del taller. Servicio de reemplazo 1 cableado, válvula, que incluye: 10m de cable, 1 válvula de cheque de 2", accesorios de instalación, arranque y pruebas. Por mantenimiento preventivo de bomba de elevación de cisterna en Edificio Central.</t>
  </si>
  <si>
    <t>Por acometida para conectar el Data Center  del primer nivel a generador eléctrico del Edificio y generador del banco, es un sistema de respaldo en el Edificio de Seguros y Fianzas. Acometida necesaria para realizar la conexión del sitio alterno para tener un sistema secundario de emergencia por recomendación de la SIB.</t>
  </si>
  <si>
    <t>Por transferencia automatica para conectar el Data Center del primer nivel a generador eléctrico del Edificio y generador del banco, es un sistema de respaldo en el Edificio de Seguros y Fianzas. Por transferencia necesaria para realizar la conexión del sitio alterno para tener un sistema secundario de emergencia a recomendación de la SIB.</t>
  </si>
  <si>
    <t xml:space="preserve">Por patrocinio que incluye: presencia de marca en todos los spots publicitarios del evento, pauta en redes, 10 entradas, espacio para banners, espacio de 10 minutos para conferencia. Promoción y publicidad de Banco CHN en evento"Perspectivas Económicas y Tendencias para el Sector Vivienda en 2025" el día 6 de noviembre del 2024 en Centro de conveciones Kabel. </t>
  </si>
  <si>
    <t>ASOCIACION CENTROAMERICANA PARA LA VIVIENDA-GUATEMALA / ACENVI</t>
  </si>
  <si>
    <t xml:space="preserve">Por 2 instalaciones de polarizado tonalidad oscura de vidrios laterales, vidrios frontales y vidrios traseros, por deterioro de los vehículos Toyota For Runner P-559JLZ y Volkswagen Touareg P-206KBZ ambos al servicio de Presidencia. </t>
  </si>
  <si>
    <t>LA AURORA PROTECTIÓN, S.A.</t>
  </si>
  <si>
    <t>Por compra de 15 libros "El color de la Poesia" en tapa dura iustrado por Gonzáles Goyri con poemas de humberto Akabal. Para regalos especiales para las autoridades participantes en el desayuno Centro Civico 13 en Edificio Central de Banco CHN a realizarse el 29 de noviembre de 2024.</t>
  </si>
  <si>
    <t>GARE DE CREACION, S.A.</t>
  </si>
  <si>
    <t xml:space="preserve">Por compra de 700 botones publicitarios con gancho prendedor impreso a full color sobre papel cauche y plástico protectos, de 2.25 pulgadas. Para publicidad de Banco CHN de captación de sello garantía. </t>
  </si>
  <si>
    <t xml:space="preserve">Por compra de 70 desayunos tipo Omelet servido. Por actividad en promoción y publicidad de Banco CHN en evento "CHN y FAPRIVI tus mejores aliados" a realizarse el 28 de octubre del 2024. </t>
  </si>
  <si>
    <t xml:space="preserve">Por alquiler de pantalla LED con sistema Whatchout de 9x2mts con sistema de audio y sonido. Por actividad por promoción y publicidad de Banco CHN en evento "CHN y FAPRIVI tus mejores aliados" a realizarse el 28 de octubre del 2024. </t>
  </si>
  <si>
    <t>Por compra de 2 closet de 159 cm * 64 cm * 220.5 cm, fabricado en melamina color nogal paría de 5/8", tapacantos de 2 mm, 2 puertas corredizas, 4 entrepaños, cajón inferior y superior para tapado de cables/tubería, jaladores metalicos de barra. Para ordenar el espacio del ducto en el 5to y 6to. Nivel del Edificio de Quinta avenida 12-60 zona 1.</t>
  </si>
  <si>
    <t xml:space="preserve">Por compra de sistema de alarma (detalles adjuntos). Lo anterior se utilizará para el nuevo local de Agencia Santa Lucia Cotzumalguapa. </t>
  </si>
  <si>
    <t xml:space="preserve">Por compra de 16 sellos automáticos, por apertura de la nueva Agencia Naranjo. </t>
  </si>
  <si>
    <t xml:space="preserve">PROCESADORA Y DISTRIBUIDORA MERCANTIL PRODIMA, S.A. </t>
  </si>
  <si>
    <t xml:space="preserve">Por remisión de tablayeso, donde se camibiará la pantalla, más extracción de desechos a tiradero autorizado. Suministro e instalación de cielo falso tipo losa en un área de 4m, incluye instalación de refuerzos y acabado. Por cambio de pantalla desplegable en sala de reuniones de Junta Directiva. </t>
  </si>
  <si>
    <t xml:space="preserve">Por servicio de limpieza de 110m2 de área de muro perimetral existente, remoción de hongo y partículas contaminantes, más suministro e instalación de sellador y pintura color nude. Se requiere para el mantenimiento de muro perimetral exterior de Agencia Naranjo. </t>
  </si>
  <si>
    <t>NOVIEMBRE 2024</t>
  </si>
  <si>
    <t xml:space="preserve">Por reparación de fuga y cambio de refrigerante en radiador de planta de emergencia de la Agencia Mazatenango. </t>
  </si>
  <si>
    <t xml:space="preserve">Compra de materiales, para restauración en los murales externos ubicados en la fachada oriente del Edificio Central.  </t>
  </si>
  <si>
    <t>Por servicio de montaje y desmontaje de: Counter, 1 mesa, 2 sillas, 2 mupies ganaderos para un espacio de 6x3mts, 10 banderolas (1 extención electrica de 20mts, alfombra tipo grama de 24 mts2, transporte, en ciudad de Guatemala. Back panel de 6x3mts de metal con cobertura de lona vinílica impresa a full color tiro, montaje y desmontaje. Para publicidad del Banco CHN en evento "3er. congreso Internacional de Ganaderia", en Parque de la Industria el 29 de octubre del 2024.</t>
  </si>
  <si>
    <t xml:space="preserve">Por servicio de manteniento preventivo de 6 equipos de aire acondicionado, estalados en el Edificio Central. Mantenimiento requerido para garantizar el buen funcionamiento de los equipos. </t>
  </si>
  <si>
    <t xml:space="preserve">Por compra de motocicleta cilindrada 125 c.c., motor de 4 tiempos, arranque eléctrico y con pedal de arranque, capacidad de combustible de 3.17 galones aprox, transmisiión de 5 velocidades. Para el uso diario de mesajeria de la Almacenadora de Depósitos y por remplazo de la motocileta que se tiene, por el tema del deterioro y que su reparación es compleja por los repuestos que se encuentran ya fuera del mercado. </t>
  </si>
  <si>
    <t>Por adquisición de servicio de evaluación e inspección técnica de proyecto de vivienda. Por la necesidad de tener conocimiento exacto y evaluación del proyecto "Reservas de Minerva"</t>
  </si>
  <si>
    <t>LEX ARTIS, S.A.</t>
  </si>
  <si>
    <t xml:space="preserve">Por suministro de motor de arranque (starter) para planta de emergencia de Agencia Esquipulas. Motor de arranque dañado por lo cual se necesita la reparación. </t>
  </si>
  <si>
    <t>Por servicio de publicación en tres páginas completas, en la Parte Legal del Diario de Centro América. Por publicación del Reglamento de Crédito del Fondo para la adquisición de Primera Vivienda - FAPRIVI - de CHN.</t>
  </si>
  <si>
    <t>Por participación Nivel Diamante en el evento 10ma. Feria Financiera en familia 2024 los días sábado 30 de noviembre y domingo 01 de diciembre de 2024, la cual incluye: un área de 9x2 mts, primeras posiciones área diamante. Reconocimiento especail como patrocinador Nivel Diamante en la campaña de mercadeo, mailing a los miembros de ABG como del sector empresarial, redes sociales y media partners, a partir de la fecha de confirmación y presencia de marca en escenario. Para posicionar los productos de Banco CHN: "vehículos, vivienda, Banco del Niño, tarjeta de crédito y feria de empleo de RRHH".</t>
  </si>
  <si>
    <t>ASOCIACION BANCARIA DE GUATEMALA</t>
  </si>
  <si>
    <t>Por publicidad digital durante un mes en App de VIVEPASS al ingresar a los siguientes centros comerciales: Miraflores, Portales, Pradezo zona 10, Peri Roosevelt, Naranjo Mall, Rus Mall, Montufar, Majadas Once y Sankris. Para promoción y publicidad de Tarjeta de Crédito de Banco CHN a partir del 15 de noviembre al 15 de diciembre de 2024.</t>
  </si>
  <si>
    <t>VIVEPASS CENTROAMERICA, S.A.</t>
  </si>
  <si>
    <t>Por compra de 2,000 unidades de Ibuprofen 600 mg Liquid-Gels. Para abastecimiento de la farmacia de Clínica Médica del Edificio Central.</t>
  </si>
  <si>
    <t>Por compra de 10 fardos de 12 unidades de Hidravida sabor coco, mora azul o lima limón. Para abastecimiento de la farmacia de Clínica Médica del Edificio Central.</t>
  </si>
  <si>
    <t>Por compra de 500 unidades de Alercert 10 mg caps. Blanda. Para abastecimiento de la farmacia de Clínica Médica del Edificio Central.</t>
  </si>
  <si>
    <t>Por compra de 500 unidades de Alercet D cápsulas. Para abastecimiento de la farmacia de Clínica Médica del Edificio Central.</t>
  </si>
  <si>
    <t>Por compra de 80 unidades de Alfer Sol solución oftálmica de 15 ml. Para abastecimiento de la farmacia de Clínica Médica del Edificio Central.</t>
  </si>
  <si>
    <t>80</t>
  </si>
  <si>
    <t>Por compra de 50 unidades de Alin ampolla de 8 mg. Para abastecimiento de la farmacia de Clínica Médica del Edificio Central.</t>
  </si>
  <si>
    <t>Por compra de 50 unidades de Alin x 5 ml. Solución oftalmica. Para abastecimiento de la farmacia de Clínica Médica del Edificio Central.</t>
  </si>
  <si>
    <t>Por compra de 400 unidades de Espavén Enzimático en tabletas. Para abastecimiento de la farmacia de Clínica Médica del Edificio Central.</t>
  </si>
  <si>
    <r>
      <t>Por compra de</t>
    </r>
    <r>
      <rPr>
        <b/>
        <sz val="10"/>
        <color theme="1"/>
        <rFont val="Century Gothic"/>
        <family val="2"/>
      </rPr>
      <t xml:space="preserve"> 450 unidades</t>
    </r>
    <r>
      <rPr>
        <sz val="10"/>
        <color theme="1"/>
        <rFont val="Century Gothic"/>
        <family val="2"/>
      </rPr>
      <t xml:space="preserve"> de Flegón de 75 mg. Cápsulas. Para abastecimiento de la farmacia de Clínica Médica del Edificio Central.</t>
    </r>
  </si>
  <si>
    <t>10</t>
  </si>
  <si>
    <t>Por compra de 30 unidades de Lagresh solución oftalmica de 10 ml. Para abastecimiento de la farmacia de Clínica Médica del Edificio Central.</t>
  </si>
  <si>
    <t>30</t>
  </si>
  <si>
    <t>Por compra de 360 unidades de Neuro tazaron tabletas de 25 mg. Para abastecimiento de la farmacia de Clínica Médica del Edificio Central.</t>
  </si>
  <si>
    <t>Por compra de 200 unidades de Riopan gel sobres de 10 ml. Para abastecimiento de la farmacia de Clínica Médica del Edificio Central.</t>
  </si>
  <si>
    <t>Por compra de 200 unidades de Tantum Verde spray de 60 ml. Para abastecimiento de la farmacia de Clínica Médica del Edificio Central.</t>
  </si>
  <si>
    <t>200</t>
  </si>
  <si>
    <t>Por compra de 500 unidades de Tazarol rapid de 25 mg. Cápsulas. Para abastecimiento de la farmacia de Clínica Médica del Edificio Central.</t>
  </si>
  <si>
    <t>Por compra de 200 unidades de Vantal spray bucofaríngeo de 40 ml. Para abastecimiento de la farmacia de Clínica Médica del Edificio Central.</t>
  </si>
  <si>
    <t>Por compra de 100 unidades de Viscoteina compuesta jarabe de 150 ml. Para abastecimiento de la farmacia de Clínica Médica del Edificio Central.</t>
  </si>
  <si>
    <t>100</t>
  </si>
  <si>
    <t>Por compra de 200 unidades de Colica 40 mg. Comprimidos recubiertos. Para abastecimiento de la farmacia de Clínica Médica del Edificio Central.</t>
  </si>
  <si>
    <t>2</t>
  </si>
  <si>
    <t>Por compra de 150 unidades de Staff cápsulas de 500 mg. Para abastecimiento de la farmacia de Clínica Médica del Edificio Central.</t>
  </si>
  <si>
    <t>3</t>
  </si>
  <si>
    <t>Por compra de 100 unidades de Bruderm crema de 15 mg. Para abastecimiento de la farmacia de Clínica Médica del Edificio Central.</t>
  </si>
  <si>
    <t>Por compra de 100 unidades de Brunevit-25,000 ampolla. Para abastecimiento de la farmacia de Clínica Médica del Edificio Central.</t>
  </si>
  <si>
    <t>Por compra de 1,000 unidades de Cilfrin D tabletas. Para abastecimiento de la farmacia de Clínica Médica del Edificio Central.</t>
  </si>
  <si>
    <t>1,000</t>
  </si>
  <si>
    <t>Por compra de 100 Arginina forte ampollas bebibles. Para abastecimiento de la farmacia de Clínica Médica del Edificio Central.</t>
  </si>
  <si>
    <t>Por compra de 375 unidades de Azitronet tabletas. Para abastecimiento de la farmacia de Clínica Médica del Edificio Central.</t>
  </si>
  <si>
    <t>Por compra de 300 unidades de Loradex tableta. Para abastecimiento de la farmacia de Clínica Médica del Edificio Central.</t>
  </si>
  <si>
    <t>Por compra de 150 unidades de Abrilar jarabe x 100 ml. Para abastecimiento de la farmacia de Clínica Médica del Edificio Central.</t>
  </si>
  <si>
    <t>Por compra de 364 unidades de Anakim Bid cápsulas. Para abastecimiento de la farmacia de Clínica Médica del Edificio Central.</t>
  </si>
  <si>
    <t>Por compra de 400 unidades de Ciriax 500 mg. Comprimidos. Para abastecimiento de la farmacia de Clínica Médica del Edificio Central.</t>
  </si>
  <si>
    <t>Por compra de 100 unidades de Cririax Otic 5 ml. Para abastecimiento de la farmacia de Clínica Médica del Edificio Central.</t>
  </si>
  <si>
    <t>50</t>
  </si>
  <si>
    <t>Por compra de 300 unidades de Dexlanzoprazol DR 60 mg. Cápsulas. Para abastecimiento de la farmacia de Clínica Médica del Edificio Central.</t>
  </si>
  <si>
    <t>Por compra de 504 unidades de Nidaxil 500 mg. Tabletas. Para abastecimiento de la farmacia de Clínica Médica del Edificio Central.</t>
  </si>
  <si>
    <t>Por compra de 100 unidades de Tusilexil jarabe x 120 ml. Para abastecimiento de la farmacia de Clínica Médica del Edificio Central.</t>
  </si>
  <si>
    <t>Por compra de 75 unidades de Betasporina IM 1g/3.5 ml. Para abastecimiento de la farmacia de Clínica Médica del Edificio Central.</t>
  </si>
  <si>
    <t>Por compra de 600 unidades de Perenterol 250 mg cápsulas. Para abastecimiento de la farmacia de Clínica Médica del Edificio Central.</t>
  </si>
  <si>
    <t>Por compra de 30 unidades de Fosfobac 3g. Frasco. Para abastecimiento de la farmacia de Clínica Médica del Edificio Central.</t>
  </si>
  <si>
    <t>Por compra de 150 unidades de Dolo-Neurobion DC jeringa prellenda solución inyectable. Para abastecimiento de la farmacia de Clínica Médica del Edificio Central.</t>
  </si>
  <si>
    <t>Por compra de 280 unidades de Topron 400 mg. Cápsulas. Para abastecimiento de la farmacia de Clínica Médica del Edificio Central.</t>
  </si>
  <si>
    <t>Por compra de 3,000 unidades de Tylenol tableta 500 mg. Para abastecimiento de la farmacia de Clínica Médica del Edificio Central.</t>
  </si>
  <si>
    <t>3,000</t>
  </si>
  <si>
    <t xml:space="preserve">Por compra de 13 sellos automáticos, para uso del personal de la Gerencia. </t>
  </si>
  <si>
    <t>Por compra de 328 vasos inoxidable, azul reflex mate, 550 MI Jpy con interior plastico, 300 mouse Pad, tela, color natural, 18*22*0.2cm, con subliminacion full color y 300 libretas, pape, color natural, 18*14cm, con estuche negro con set escolar, con impresión tal como el montaje. Para el personal de nuevo ingreso de la Institucional que forme parte del proceso de inducción en los meses de noviembre a 2024 a enero de 2025.</t>
  </si>
  <si>
    <t>Por compra de 329 mochilas spain, Oxford, color azul de 28*41*12 cm. (con impresión de un logo). Para regalo al personal que termine el proceso de inducción de los meses de noviembre, diciembre 2024 y enero 2025.</t>
  </si>
  <si>
    <t xml:space="preserve">Por suministro e instalación de ventaneria fija, estructura PVC acabado imitación madera color roble más vidrio crudo 6mm y sello perimetral más sandblast tipo calcomania gris perlado, medidas 0.65m x 1.98m. Por requerimiento a delimitar el área destinada al Coordinador de Analisis de Crédito, 2do. nivel Edificio Central. </t>
  </si>
  <si>
    <t xml:space="preserve">Por compra de trituradora de papel, con corte vertical, para capacidad de 60 hojas. Para destrucción de documentos que contienen información confidencial. </t>
  </si>
  <si>
    <t xml:space="preserve">Por servicio de apliación de pintura en 2 postes metálicos de astas para bandera en el Edificio Central, longitud de 7.5mts, pintura policromado, limpieza y lubricación de cojinete para corrimiento de sujetador de bandera, andamiaje y compresor. Por reparación de pintura. </t>
  </si>
  <si>
    <t xml:space="preserve">Por adquisición de1 cenefa CHN, fondo en ACM con letras tipo block y canto de acrilico lechoso con iluminación LED 3.60 x 0.50 mts. 1 cenefa "Centro de Negocios", fondo ACM con letras tipo block y canto de acrilico lechoso con iluminación LED 3.60 x 0.50mts. 3 rotulos en acrilico de 3mm transparente tipo espejo pegados con mounting en puerta de vidrio, medidas 40 x 12cm. Para instalar en el exterior e identificar el Centro de Negocios Quetzaltenango. </t>
  </si>
  <si>
    <t xml:space="preserve">Por suministro e instalación de 2 puertas metalicas corta fuego más marco mas chapa tipo jalador mas rejilla de ventilación en la parte inferior de la puerta. Suministro e instalación de 2 paneles led de 2´x 4´. Suministro e instalación de 2 brazos hidraulicos. suministro en instalación de 3 topes en puertas principales y espejo. Suministro e instalación de 5 bandejas fabricadas con lamina lisa en caliente cal 24 triangulares para recibir goteras por filtración de agua. suministros e lntalación de trabajos hidraulicos para el sumunistro de agua potable en los servicios mas suministro e instalación de drenajes para bandejas de goteo por filtración, fabricado con tuberia de 1/2" más todos los accesorios más readecuación de drenajes de sanitarios. Por remozamiento de servicios sanitarios de 6to. Nivel del Edificio Central. </t>
  </si>
  <si>
    <t xml:space="preserve">VISION METAL </t>
  </si>
  <si>
    <t xml:space="preserve">Por compra de 10 archivos verticales de 4 gavetas de 0.59mts de fondo x 0.46mts de ancho x 1.32mts de alto, color negro, de metal. Para uso del personal de El Crédito Hipotecario Nacional de Guatemala. </t>
  </si>
  <si>
    <t xml:space="preserve">Por compra de 12 cubetas plasticas de 5 galones multiusos, 3 mallas de seguridad color naranja de (1.21 x 15.54 mts). 8 bolsas de concreto 3001 3/8 de 50kg. 3 libras grapas para cerca de 3/4". Materiales para señalizar ingreso temporal de peatones en rampa vehícular, debido a remozamiento que se esta realizando en garita de ingreso en donde se colocaran molinetes. sótano, Edificio Central. </t>
  </si>
  <si>
    <t xml:space="preserve">Por compra de 6 buchardas para martilinar 243/1 y 6 buchardas para martilinar 243/ 1/2kilo. Para trabajos de remozamiento en murales fachada orinte del Edificio Central. </t>
  </si>
  <si>
    <t xml:space="preserve">Por compra de filtros de Aceite, Diesel y aire, galones de aceite, refrigerantes, terminales de bateria y tapones de radiador, (detalles en solicitud). Suministros para realizar los servicios mayores a las plantas de emergencia Diesel. </t>
  </si>
  <si>
    <t>Por compra de rótulo CHN parte exterior vista D05. Fabricado en relieve tipo block con canto de PVC 5mm acabado metalico por medio de laca automotriz m+as pelicula PVDF mas frente de acrílico blanco lechoso de 3mm más relieve, grosor de 5cm mas iluminación interna por medio de modulos Led-IP64 de alta densidad marca 3M más transformador de 12v más instalación sobre pared con fachada de ACM, anclado por medio de tornilleria industrial. Dimensiones: 3.72x1.15mts. Se utilizará para indentificar la Agencia del lado del Boulevard el Naranjo.</t>
  </si>
  <si>
    <t>ROTULOS ALTO IMPACTO PUBLICITARIO</t>
  </si>
  <si>
    <t xml:space="preserve">Por compra de 4 televisores Smart TV de 55" 4k UHD y 1 televisor Smart TV de 75" 4k UHD. Para capacitaciones en diferentes áreas de la Gerencia, distribuidos de la siguiente manera: 3 en areas de contact center y 1 en Agencia Miraflores. </t>
  </si>
  <si>
    <t>Por participación en amenidad clasificación Diamante, un juego de FIFA, para Banco CHN, en el evento 10ma. Feria Financiera en Familia 2024, los días sábado 30 de noviembre y domingo 1 de diciembre de 2024, la cual incluye: pantalla LED de 3x2 mt, inclusión de botargas infantiles respectiva de productos en desfile navideño del Irtra-Petapa. Para posicionar los productos de Banco CHN: "Vehículos, Vivienda, Banco de Niño y Tarjeta de Crédito.</t>
  </si>
  <si>
    <t>Por servicio de interpretación a color como cuadros pictoricos en técnica mixta de 0.25x0.35cm y marco de 0.48x0.58cm en color plateado, recubierto con cristal liquido, temas seleccionados del mural del artista Roberto González Goyri. Para regalos especiales para Instituciones que conforman el Centro Civico 13, para el 29 de noviembre del 2024.</t>
  </si>
  <si>
    <t>LEONEL GUSTAVO DEL CID DIAZ</t>
  </si>
  <si>
    <t>Por compra de 150 agendas ejecutivas 2025 de 15x21cm (75 color Miel y 75 color Azul), con las siguientes caracteristicas: canto narutal, papel crema impreso a dos tintas, diagramación diaria, termigrabado en cubierta, caja de empaque. Por patrocinio para el Colegio de Ingenieros Agrónomos de Guatemala.</t>
  </si>
  <si>
    <t>REGALOS Y PROMOCIONES, S.A.</t>
  </si>
  <si>
    <t>Por contratación de servicio de menú bufet para 312 personas que incluye: almuerzo, cristalería y personal de servicio. Para publicidad de Banco CHN en evento de Colegio de Economista a realizarse en el Parque de la Industria el 29 de noviembre del 2024.</t>
  </si>
  <si>
    <t>ILIANA XIOMARA HERNANDEZ DE LEON / OASIS CHAPIN</t>
  </si>
  <si>
    <t>Por participación en el evento Expo Jersey que incluye: Espacio de stand de 3x3m. Para promoción y publicidad del Banco CHN a realizarse en EL Club Ecuestre La Loma en fraijanes del 5 al 8 de diciembre del 2024.</t>
  </si>
  <si>
    <t>ASOCIACION DE CRIADORES DE GANADO JERSEY DE GUATEAMALA</t>
  </si>
  <si>
    <t xml:space="preserve">Por compra de 2000 hojas membretadas a color tamaño oficio. Para la impresión en agencias de las minutas de convenios relacionados con el otorgamiento de créditos. </t>
  </si>
  <si>
    <t>EFFECTOS, IMPRESIONES &amp; DISEÑO</t>
  </si>
  <si>
    <t xml:space="preserve">Por compra de 8 toner: 2 de color negro, 2 cyan, 2 amarillo, 2 magenta. Para impresota HP Color Laser Jet Pro M454, utilizada por la secretaria de la Presidencia. </t>
  </si>
  <si>
    <t xml:space="preserve">Por compra de fleeper para convertir duplex. Repuestos por reparación de la impresora de gafetes marca Zebra ZC300. </t>
  </si>
  <si>
    <t xml:space="preserve">Por compra de 6 lockers metálicos de tres puertas con llave. No se cuenta con lugar asignado para el resguardo de las pertenencias del personal de Agencia Central. </t>
  </si>
  <si>
    <t>PROVEEDORA DE OFICINAS PROFINA</t>
  </si>
  <si>
    <t xml:space="preserve">Por instalación de 2 polarizados a tonalidad oscura de vidrios laterales, vidrios frontales y vidrios traseros. Cambio de polarizado completo, por deterioro de los vehículos Volkswagen Touareg P-275JXX, al servicio de Gerencia General y P-205KBZ al servicio de Vicepresidencia. </t>
  </si>
  <si>
    <t>Por servicio de 1 ring booth por 4 hrs, 1 video booth 360 por 4 hrs, 1 ring booth 2 hrs y 1 ring booth por 3 hrs. Por actividad de inicio de la temporada navideña en CHN, en el edificio central, 5ta. Av. Y Seguros zona 9, actividad a realizarse el 06 de diciembre de 2024.</t>
  </si>
  <si>
    <t xml:space="preserve">360 EVENTS GT </t>
  </si>
  <si>
    <t>Por compra de 9 camisas tipo Columbia color blanco. Para uso de los Gestores de Vehículos de la Gerencia de Banca Personas, por actividades y ferias de vehículos.</t>
  </si>
  <si>
    <t xml:space="preserve">Por compra de 30 camisas tipo Columbia 10 color blanco y 20 color azul. Para uso del personal de la Gerencia de Vivienda, por las actividades para los programas de vivienda CHN. </t>
  </si>
  <si>
    <t xml:space="preserve">Por compra de 1,300 combos de refacciones navideños. Para actividad de inicio de la temporada navideña en CHN, en el Edificio Central y Departamentos Adscritos, actividad a realizarse el 06 de diciembre de 2024. </t>
  </si>
  <si>
    <t xml:space="preserve">BANQUETES Y EVENTOS DE MARIA / JOSÉ ALEJANDRO SEGURA ESTIN </t>
  </si>
  <si>
    <t>Por compra de 1,300 vasos con chocolate. Para actividad de inicio de temporada navideña en CHN, en el Edificio Central y Departamentos Adscritos, a realizarse el 06 de diciembre de 2024.</t>
  </si>
  <si>
    <t>DISTRIBUIDORA EL ALCANCE</t>
  </si>
  <si>
    <t xml:space="preserve">Por adquisición de rotulo tipo bandera de 2.40 x 0.90mts con estructura metalica forrado en ACM con letras de acrilico tipo block con luz led para Agencia Chiquimula. 2 rotulos tipo bandera de 2.40 x 0.90mts con estructura metalica forrado en ACM con letras de acrilico tipo block con luz led para Agencia Jalapa. Para instalación en exterior de Agencias Chiquimula y Jalapa. </t>
  </si>
  <si>
    <t xml:space="preserve">Por servicio de 2 inscripciones ante el Segundo Registro General de la Propiedad, por arrendamiento de los locales que ocupan: Agencia Patulul y Agencia La Trinidad Coatepeque, las cuales se formalizaron por medio de las Escrituras Públicas número diesiocho (18) autorizada por el Notario Byron Alexander Martínez Obando el 25/09/2024 y ciento cuarenta y dos (142) autorizada por el Notario Roberto Adolfo Duarte Chinchilla el 24/10/2024, respectivamente. Para que sean inscritos los testimonios de las Agencia Patulul y Agencia La Trinidad Coatepeque. </t>
  </si>
  <si>
    <t xml:space="preserve">Por servicio de asesoría, diseño y especificación de instalaciones eléctronica incluye: diseño de implementación del diagrama unifilar, planos firmados por profesional, especificaciones de materiales (tableros, cableado y tubería), trámites ante la empresa eléctrica para contratar 1 sola acometida trifásica, cuantificación de materiales a utilizar, renglones de trabajo, cronograma de trabajo y calculo de costo estimado en mano de obra y materiales. Reestructuración de cableado electrico del Edificio de Quinta Avenida zona 1. </t>
  </si>
  <si>
    <t xml:space="preserve">Por arrendamiento de 4 guindolas eléctricas, con longitudes que permitan cubrir una distancia de 10mts lineales, con barandal de seguridad en los cuatro lados, sistema de cotrapeso para evitar perforaciones en la losa del edificio, 80mts de cable de acero, 2 motores eléctricos de 220V trifásicos con un panel de control para el manejo de los motores, extensión eléctrica de 40mts para la conexión de ambos motores, por el periodo del 17 de diciembre del 2024 al 08 de enero de 2025. Trabajos de restauración de los murales de la fachada oriente del Edificio Central. </t>
  </si>
  <si>
    <t xml:space="preserve">Por servicio de limpieza exterior de ventanería completa de fachada norte, sur y Poniente de Edificio Central. Vidrios sucios despues del invierno, necesita limpieza. </t>
  </si>
  <si>
    <t>VERTICAL REMODELACIONES, S.A.</t>
  </si>
  <si>
    <t>Por contratación de 111 servicio de laboratorios médicos para mujer y 105 servicios de laboratorios médicos para hombre. Por laboratorios de pre-empleo realizados para los renglones 011, 021 y 022, que se utilizarán apartir del 02 de enero del 2025 hasta agotar las mismas.</t>
  </si>
  <si>
    <t>Por fabricación de 12 rotulos colgantes de 100x20 cms, elaborados en acrilico de 3MM con imagen en vinil tipo espejo, colgador de techo de cuerda de acero inoxidable y servicio de instalación. 20 porta rótulos triangulares de 25x9 cms de acrílico transparente de 2MM. Para señalización en cada nivel de las oficinas del CHN, como parte del proceso de estandarización de imagen.</t>
  </si>
  <si>
    <t>Por servicio de publicación de una página de 10" x 13.75" a full color, en periódico financiero con análisis a fondo sobre el posible comportamiento de las principales variables macroeconómicas de Guatemala, para publicarse el 25 de noviembre del 2024. Para publicación de Banco CHN en la edición especial "Pronósticos Económicos para 2025".</t>
  </si>
  <si>
    <t>Por servicio de coffe break para 350 personas. Para promoción de Banco CHN para el evento del Colegio de Médicos y Cirujanos de Guatemala que se realizará el 26 de noviembre del 2024.</t>
  </si>
  <si>
    <t>Por compra de 150 Preciadores impresos a full color, solo tiro, en cartoncillo texcote C-16, con plástico brillante tiro y retiro, en las siguientes cantidades y medidas: 50 de 5 1/8" x 8 1/8", 50 de 3 3/8" x 5 3/8" y 50 de 1 7/8" x 4". Para publicidad de artículos en exhibición de Monte de Piedad en Centro de Negios de Quetzaltenango.</t>
  </si>
  <si>
    <t>CARLOS ELEODORO BARRIOS ATZ / DESKTOP COLOR SEPARATIONS</t>
  </si>
  <si>
    <t>Por compra de 10 radios de comunicación con frecuencia VHF, rango 146-174 Mhz, 16 canales, antena standard, bateria recargable, clip de cincho flexible, cargador rápido, con alcance de 01 a 03 km, software y configuración. Para uso de los vigilantes debido a que los radios actuales presentan fallas por deterioro.</t>
  </si>
  <si>
    <t>Por compra de 36 canastas navideñas. Para publicidad de Banco CHN en la Asociación de Auxilio Postumo del Magisterio Nacional, para la Asamblea General que se celebra el día 13 de diciembre del 2024.</t>
  </si>
  <si>
    <t>MARÍA BELEN ROSALES CABALLEROS / DECORA DESIGNS</t>
  </si>
  <si>
    <t>Por suscripcón anual para el año 2025, de vinculación en la Asociación Fintech de Guatemala. Por vinculación al ecosistema Fintech de Guatemala con el objetivo de formar parte activa en las mesas de trabajo y las iniciativas estratégicas que impulsa la industria Fintech.</t>
  </si>
  <si>
    <t>ASOCIACIÓN FINTECH DE GUATEMALA</t>
  </si>
  <si>
    <t xml:space="preserve">Por compra de 25,000 sobres continuos para tarjeta de débito PIN, en cajas de 5,000 unidades. Para existencia, despacho de esta unidad y reparto a las Dependencias de la Institución. </t>
  </si>
  <si>
    <t>25,000</t>
  </si>
  <si>
    <t xml:space="preserve">Por compra de 25,000 sobres continuos para tarjeta de crédito en cajas de 5,000 unidades.  Para existencia, despacho de esta unidad y reparto a las Dependencias de la Institución. </t>
  </si>
  <si>
    <t>Por compra de 14 faroles metálicos decorados de 1.10mts. Para decoración de elevadores por la actividad de inicio de la temporada navideña en CHN, en el Edificio Central, a realizarse el 06 de diciembre de 2024.</t>
  </si>
  <si>
    <t xml:space="preserve">Por compra de 15 botiquines tipo maletín, con bolsa principal, 2 bolsas laterales con Velcro, 2 bolsas frontales, división interna, fabricados con material ecológico con enguate y bolsas de malla, cierre de zipper para mayor garantía alrededor de la bolsa y solapa con clips para mayor seguridad, cinta para colgar, ajustable y cargador central, cinta reflectiva, slogan bordado, color rojo. Cada botiquin incluye isumos según acuerdo Guabernativo 57-2022. Para las siguientes dependencias: Gerencia, nueva Santa Rosa, Gran Carcha, Miraflores, Huite, Pacific Center, Zona 15, Correos, Ayarza, Agencia Totonicapan, Genova, Aurora zona 13, Barberena, metroplaza, SAT y Portal Solé. </t>
  </si>
  <si>
    <t>Por compra de 300 unidades de Sudagrip Balsámico solución inyectable de 3 ml. Para abastecimiento de la farmacia de Clínica Médica del Edificio Central.</t>
  </si>
  <si>
    <t>Por compra de 100 unidades de Alercet D tableta. Para abastecimiento de la farmacia de Clínica Médica de Seguros y Fianzas.</t>
  </si>
  <si>
    <t>Por compra de 200 unidades de Sertal compuesto perlas. Para abastecimiento de la farmacia de Clínica Médica de Seguros y Fianzas.</t>
  </si>
  <si>
    <t>Por compra de 50 unidades de Desketol gel. Para abastecimiento de la farmacia de Clínica Médica de Seguros y Fianzas.</t>
  </si>
  <si>
    <t>Por compra de 200 unidades de Doloneurobion ampolla. Para abastecimiento de la farmacia de Clínica Médica de Seguros y Fianzas.</t>
  </si>
  <si>
    <t>Por compra de 300 unidades de Florenterol sobre.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</si>
  <si>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Donoflat tableta. Para abastecimiento de la farmacia de Clínica Médica de Seguros y Fianzas.</t>
    </r>
  </si>
  <si>
    <t>Por compra de 75 unidades de Tusilexil jarabe.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</si>
  <si>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Doloneurobion tableta. Para abastecimiento de la farmacia de Clínica Médica de Seguros y Fianzas.</t>
    </r>
  </si>
  <si>
    <t>500</t>
  </si>
  <si>
    <t>Por compra de 300 unidades de Riopan gel. Para abastecimiento de la farmacia de Clínica Médica de Seguros y Fianzas.</t>
  </si>
  <si>
    <t>Por compra de materiales para la instalación de un equipo de aire acondicionado tipo mini Split de 36,000BTU en Agencia Galerías Prima, (detalles en anexo).</t>
  </si>
  <si>
    <t xml:space="preserve">Por compra de 25 cubetas de pintura latex para interior color blanco de 5 galones. Para aplicación en la Red de Agencias de la Institución. </t>
  </si>
  <si>
    <t xml:space="preserve">Por compra de 50 menus de almuerzo que incluye: entrada, bocadillos, flato fuerte y bebidas. Para actividad de entrega de resultados de 2024, para Gerentes y Autoridades de la Institución. </t>
  </si>
  <si>
    <t>INGENIERIA DE PROYECTOS FUTURISTAS, S.A.</t>
  </si>
  <si>
    <t xml:space="preserve">Por servicio de contratación de servicio de pruebas psicométricas en línea (anual) correspondiente al periodo del 01 de enero al 31 de diciembre de 2025. </t>
  </si>
  <si>
    <t xml:space="preserve">Por servicio de mantenimiento preventivo de 1 equipo de aire acondicionado tipo mini Split, instalado en Agencia Mundo Maya Petén. Mantenimiento preventivo del equipo de aire acondicionado para que prete el servicio. </t>
  </si>
  <si>
    <t xml:space="preserve">Por fabricación e instalación de puerta abatible fabricada en aluminio natural anodizado con vidrio claro de 6mm, chapa tipo jalador, pivotes y sello perimetral más brazo hidraulico de 80kg con medidas de 0.90 x 2.10mts, incluye instalación de sandblast gris, fabricación e instalación de 2 puertas corredizas de 1.20 x 2.13mts fabricadas con aluminio natural anodizado con vidrio claro de 6mm más chapas tipo uñero para exhibidor y desmontaje de 4 puertas de melamina. Trabajos a realizarse en Centro de Negocios Quetzaltenango. </t>
  </si>
  <si>
    <t xml:space="preserve">Por servicio de animación por 6 horas, para actividad de entrega de resultados 2024, para Gerente y Autoridades de la Institución. </t>
  </si>
  <si>
    <t>ALQUILERES, ALIMENTOS, AMPLIFICACIONES Y SERVICIOS ARREOLA</t>
  </si>
  <si>
    <t>Por servicio de habilitación y configuración de: 20 agentes para interacciones de voz, 4 agentes para interacciones de canales escritos, 1 supervisor para interacciones de voz, 10 headset biaural con micrófono con cancelación de ruido y 4 accesos concurrentes de agente para interacciones de canales escritos. Por aprovisionamiento de servicio por un plazo de 2 meses a partir de su autorización de compra, para agentes del Departamento de Contac Center de la Gerencia de Banca de Personas.</t>
  </si>
  <si>
    <t>DISTRIBUIDORA DE EXCELENCIA, S.A.</t>
  </si>
  <si>
    <t xml:space="preserve">Por servicio de mobiliario: 2 toldos de 4x6 mts, 5 mesas redondas, 5 manteles redondos, 5 sobre manteles, 2 mesas rectangulares, 2 manteles rectangulares y 50 sillas plásticas. Para actividad de entrega de resultados 2024 para Gerentes y Autoridades de la Institución. </t>
  </si>
  <si>
    <t xml:space="preserve">Por suministro e instalación de rotulo con base de acrílico transparente de 6mm con texto "Misión", en vinil de corte blanco azul más base de acrílico azul 6mm, incluye textos de corte blanco según diseño, con 4 sujetadores de acero inoxidable de 1" dimensiones 60x40cm. suministro e instalación de rótulos con base de acrílico transparente de 6mm con texto "visión" en vinil de corte blanco azul más base de acrílico azul 6mm, incluye textos de corte blanco según diseño, con 4 sujetadores de acero inoxidable de 1" dimensiones de 60x40cm, suministro e instalación de 7 porta afiches, conformado por dos bases de acrílico de transparente de 6mm, imagen vinil tipo espejo o en black ligth, en muro con 4 sujetadores de acero inoxidable de 1" dimesiones 60x100cm. suministro e instalación de 4 cenefas laterales en exterior elaborados en ACM azul, dimensiones 59.5 x 50 cm. instalación de rótulo, porta afiches y cenefas en Centro de Negocios Quetzaltenango. </t>
  </si>
  <si>
    <t xml:space="preserve">Por suministro y siembre de plantas (incluyendo tierra negra), con base en visita de evaluación y propuesta diseño elaborada por el oferente, para renovación de jardín del sexto nivel, del Edificio Central. Para la renovación del jardín de la cenefa del 6to. nivel del Edificio Central. </t>
  </si>
  <si>
    <t>JARDINES Y SERVICIOS</t>
  </si>
  <si>
    <t xml:space="preserve">Por compra de consola LCD para montaje en rack, con teclado Qwerty, puerto VGA y Switch KVM. Adquisición de un consola LCD para montaje en rack, con el fin de contar con una consola de trabajo que se conecte a la infraestructura de servidores en el data center alterno ante cualquier emergencia o eventualidad o mantenimiento. </t>
  </si>
  <si>
    <t>DICIEMBRE 2024</t>
  </si>
  <si>
    <t>CORRESPONDE AL MES DE: DICIEMBRE 2024</t>
  </si>
  <si>
    <t>FECHA DE ACTUALIZACIÓN: 24 DE ENERO 2025</t>
  </si>
  <si>
    <t>Alquiler de 57 equipos de purificación de agua para consumo humano. Brindar agua para consumo humano en el Edificio Central y los diferentes departamentos adscritos. Según solicitud de compra o contratación No. 1112-2024, del Departamento de Mantenimiento de la Gerencia Administrativa.
Plazo: del 1 de enero al 30 de junio de 2025.</t>
  </si>
  <si>
    <t>SOMOS TU EQUIPO, SOCIEDAD ANÓNIMA</t>
  </si>
  <si>
    <t>Por servicio de show navideño. Para actividad de inicio de la temporada en CHN, en el Edificio Central, a realizarse el 06 de diciembre de 2024.</t>
  </si>
  <si>
    <t>SANTINCITO Y NARANJITA ORGANIZACIÓN Y EVENTOS</t>
  </si>
  <si>
    <t xml:space="preserve">Por compra de 46 regalos para niños de 0 a 12 años (detalles en anexo). Para actividad de inicio de la temporada navideña en CHN, enel Edificio Central para los hijos de los trabajadores de la Institución. Actividad a realizarse el viernes 06 de diciembred del 2024. </t>
  </si>
  <si>
    <t xml:space="preserve">Por compra de 70 pizzas medianas clásicas de especialidad. Para actividad inicio de temporada navideña CHN, para familiares (hijos) de los trabajadores de la Institución. Actividad a realizarse el 6 de diciembre de 2024. </t>
  </si>
  <si>
    <t>MAYORPIT, S.A.</t>
  </si>
  <si>
    <t xml:space="preserve">Por compra de 3,000 lapiceros color azul punta mediana 1.0mm, mango transparente hexagonal, en cajas de 12 unidades, 300 marcadores para pizarra recargables, color azul, negros y rojos, 2,000 cajas de clips pequeños de 33mm, de 100 unidades por caja, 2,000 cajas de clips jumbo de 100 unidades por caja, 100 almohadillas para huella dactilar en color negro de 1 1/1" de diametro, 25 archivadores media carta armados, 25 almohadillas para pizarra de medida 1 1/1" x 5", 500 bolsas de hule de 1/4 de libra o 133 gramos, medida 1/" x 1/8" x 1/32" y 200 cuadernos empastados de 100 hojas con lineas, en color azul y rojo. Para existencia, despacho de esta unidad y reparto a las Dependencias de la Institución. </t>
  </si>
  <si>
    <t xml:space="preserve">Por compra de 200 paquetes de folder tamaño carta manila, membretados de 100 unidades por paquete. Para existencia, despacho de esta Unidad y reparto a las Dependencias de la Institución. </t>
  </si>
  <si>
    <t>Por compra de 100 unidades de Alfer Sol gotas. Para abastecimiento de la farmacia de Clínica Médica de Seguros y Fianzas.</t>
  </si>
  <si>
    <t xml:space="preserve">Por compra de 1,000 block de ticket de parqueo, impresos a un color ambos lados, papel bond 80 gramos, de 100 unidades por block y 20,000 sobres extra oficio kraft, con impresión a un color, en paquetes de 100 unidades. Para existencia, despacho de esta Unidad y reparto a las Dependencias de la Institución. </t>
  </si>
  <si>
    <t xml:space="preserve">Por compra de 250 cajas de sobres membretados a dos colores con ventanilla, papel bond, 90 gramos, tamaño oficio, en cajas de 100 unidades. Para existencia, despacho de esta Unidad y reparto a las Dependencias de la Institución. </t>
  </si>
  <si>
    <t xml:space="preserve">Por servicio de 40 horas de soporte para el sistema Fastcore Financiera, para utilizar en el proceso de Sibac, para la implementación de los cambios de la Ley de Tarjerta de Crédito. Para el sistema Fast Core Financiero, son necesarias para asegurar la correcta implementación de los cambios requeridos. </t>
  </si>
  <si>
    <t>SIGÜENZA &amp; HURTARTE EVOLUCION, RIESGO Y TECNOLOGIA, SOCIEDAD ANONIMA</t>
  </si>
  <si>
    <t xml:space="preserve">Por suministro de cargador de baterías y kit de materiales para la instalación de cargador. Sustitución del cargador de baterías por termino de vida útil. </t>
  </si>
  <si>
    <t>Contratación de "Servicio de cobros por medio de P.O.S. a través de tarjetas de débito y/o crédito" por un periodo de 24 meses. La contratación del presente es conforme al artículo 54 *NPG*, para atender servicios comerciales, recepción de pagos con T.C. y T.D. a través de P.O.S. de boletas SAT 2000, facturas de DGAC y futuros pagos de boletas de Migración, en distintas Agencias que el Crédito Hipotecario Nacional de Guatemala administra. Según solicitud de compra o contratación No. 1191-2024, de la Gerencia de Canales de Comercialización.
Plazo: *Con efectos retroactivos a partir del mes de octubre de 2024.*</t>
  </si>
  <si>
    <t>COMPAÑÍA DE PROCESAMIENTO DE MEDIOS DE PAGO DE GUATEMALA, SOCIEDAD ANÓNIMA</t>
  </si>
  <si>
    <t>????</t>
  </si>
  <si>
    <t>Fabricación e instalación de tabiques de PVC y vidrio. Readecuación de área que ocupa Mercadeo en 4to. Nivel en el edificio central, debido al incremento del personal, se requieren espacios que se adecuan a las necesidades requeridas. Según solicitud de compra o contratación No. 1130-2024, del Departamento de Mantenimiento de la Gerencia Administrativa.</t>
  </si>
  <si>
    <t>SOLACON, SOCIEDAD ANÓNIMA</t>
  </si>
  <si>
    <t>Mantenimientos correctivos para la red de agencias locales y departamentales. Se requiere servicios de mantenimiento con el propósito de mantener las agencias de El Crédito en condiciones adecuadas para sus operaciones y poder atender trabajos emergentes de forma inmediata. Según solicitud de compra o contratación No. 1143-2024, del Departamento de Mantenimiento de la Gerencia Administrativa.
Plazo: del 1 de enero al 30 de abril de 2025.</t>
  </si>
  <si>
    <t>EL ESCOBAL, SOCIEDAD ANÓNIMA</t>
  </si>
  <si>
    <t>Compra de 3 boletos  aéreos para adulto de Guatemala a la Ciudad de la Falda Córdoba, Argentina, en las fechas del 29 de noviembre al 9 de diciembre de 2024. Por invitación a dirigentes del Sindicato de Trabajadores del Crédito Hipotecario Nacional de Guatemala "STC", siendo estos: Gerber Manuel Saquil Raxón, Luis Alfredo Aguilar Conlledo y Esvin Alfredo Estrada Morales, a participar en la "VI Conferencia Regional de UNI Américas Finanzas". Según solicitud de compra o contratación No. 1041-2024, del Sindicato de Trabajadores de El Crédito.
*Con efectos retroactivos a partir del 29 de noviembre al 9 de diciembre de 2024.</t>
  </si>
  <si>
    <t>QUINTOS TRAVEL, SOCIEDAD ANÓNIMA</t>
  </si>
  <si>
    <t xml:space="preserve">Por servicio de alquiler de sonido e iluminación para exterior. Para actividad de inicio de temporada navideña en CHN, en el Edificio Central, actividad a realizarse el 06 de diciembre de 2024. </t>
  </si>
  <si>
    <t>MARCO ANTONIO GONZALEZ RUIZ</t>
  </si>
  <si>
    <t xml:space="preserve">Por servicio de alquiler de Villa Navideña. Para deocración por actividad de inicio de temporada navideña en CHN, en el Edificio Central actividad a realizarce el 06 de diciembre de 2024 y demás actividades del mes de diciembre. </t>
  </si>
  <si>
    <t>Por servicio de show de pirotecnica, para actividad de inicio de temporada navideña CHN, Edificio Central, a realizarse el 06 de diciembre de 2024.</t>
  </si>
  <si>
    <t>ASTRID DE MATA QUISQUE</t>
  </si>
  <si>
    <t xml:space="preserve">Por servicio de readecuaciones del local Agencia Santa Lucía, para su devolución al propietario por rescisión de contrato, (detalles en solicitud). </t>
  </si>
  <si>
    <t xml:space="preserve">Por servicio de trabajos de remozamiento en ingreso a colaboradores, en el sótano del Edificio Central. </t>
  </si>
  <si>
    <t>MANSERPRO</t>
  </si>
  <si>
    <t>Por instalación de rejilla de suministro de aire de 24"x24" perforada, para controlar de mejor manera la temperatura en la oficina del 9no. nivel del Edificio de Seguros y Fianzas.</t>
  </si>
  <si>
    <t xml:space="preserve">Por suministro y aplicación de sellos en tubería de agua potable existente, demolición de 33m2 de muro de mamposteria que divide del área de receptoria con área de cajero, levantado de 2.1m2 de muro de mamposteria con block de 0.14 x 0.19 x 0.39 metros para sellar vano de puerta, suministro e instalación de 25m2 de piso ceramico por desmontaje de tabiques y demolición de muros, desmontaje de paral de madera ubicado en cenefa en área de receptores, 11 desmontajes de lamparas existentes en área de receptoria, jefe de agencia y área de trabajadores, demolición de 15m2 de zócalo existe por desmontaje y demolición de muros y suministro y aplicación de resane en muros del área de cajero y boveda por remoción de piso reja y residuos de humedad. Por readecuaciones del local Agencia Santa Lucía, para su devolución al propietario por rescisión de contrato. </t>
  </si>
  <si>
    <t xml:space="preserve">Por servicio de mantenimiento y soporte técnico por un año para el sistema de a sala de videoconferencias de la Junta Directiva 5to. Nivel. Realizar mantenimiento, actualizar y corregir el funcionamiento de los componentes del sistema, con el fin de mantener en optimas condiciones el funcionamiento de la misma. </t>
  </si>
  <si>
    <t xml:space="preserve">Por adquisición de licencia de Microsoft Windows Server 2022 standard, licencia 16, núcleos 64bits en español. Para el sistema operativo del servidor del sistema de videoconferencia de la Junta Directiva, con el fin de contar con el sistema actualizado a una versión con soporte de fabricante. </t>
  </si>
  <si>
    <t xml:space="preserve">Por compra de 21 tarjetas de regalo de Q. 300.00, 20 tarjeta de Q. 500.00, 14 tarjetas de Q. 600.00, las cuales se utilizán para reconocer en plan de aceleración en la colocación de productos de consumo en agencIas. El cual se utilizará a través de un sorteo por oportunidades ganadas de acuerdo a la colocación del producto.  </t>
  </si>
  <si>
    <t>Por compra de 20 roll up de 80 cm x 200 cm, impreso en lona vinílica en alta definición instaladas en base acrílica. 160,000 unifoliares de 3.5" x 8.5", full color tiro y retiro couche de 80g. Para promoción y publicidad de Banco CHN de producto "CREDISUELDO".</t>
  </si>
  <si>
    <t>JESSICA IVONNE RAMÍREZ BATRES / MULTI-IMPRESOS GT</t>
  </si>
  <si>
    <t>Por trabajos de desmontaje, limpieza y reinstalación de: 1 sanitario (incluye cambio de anillo de cera) y 1 sifones de lavamanos, lavatrastos y pila. Servicio de limpieza de 1 tubería de drenajes y caja de registro, con sonda eléctrica. Por trabajos de desmontaje de accesorios y artefactos sanitarios más limpieza de drenajes por obstrucción de la tubería en Agencia Ayarza.</t>
  </si>
  <si>
    <t>Por servicio de instalación de 21 lámparas LED (19 de 2´x4´ y 2 de 2´x2´, las lamparas las proveerá el Crédito) más suministro e instalación de cableado THHN según el código de color indicado en planos más ducteria principal y de 1" para ducteria secundaria, incluir cajas cuadradas de 4"x4" y cajas octogonales de 4" según diseño de planos más interruptores simples y dobles más todos los accesorios EMT. Suministro e instalación de 1 tablero de alimentación para circuitos eléctricos de 12 polos monfásicos (incluir flipones). Compra de 81 tomacorrientes dobles (43 de energía normal y 38 de energia regulada) deben incluir cableado, tubería y emplacado, según diseño en planos. Por trabajos eléctricos que se remozará en el area de mercadeo en el 4to. Nivel del Edificio Central.</t>
  </si>
  <si>
    <t>Por servicio de demolición de 18m3 de recubrimiento de concreto reforzado, retiro de 18m3 de concreto reforzado, 2.7m3 de excavación extra para para extracción de tanque, 2.7m3 de relleno controlado extra H=0.30m, 3m3 de fundición de concreto extra en muros. Por trabajo adicional para la construcción de la cisterna para agua potable en Almacenadora del CHNubicada en zona 12.</t>
  </si>
  <si>
    <t>PABLO BERNABÉ ESCOBAR GARCÍA / CONSTRUCTORA DE OBRAS EN INGENIERÍA</t>
  </si>
  <si>
    <t>Por servicio de mantenimiento preventivo a 5 equipos de aire acondicionado tipo mini Split, instalados en Agencia Nueva Santa Rosa. Por prevención de fallas en los mismos.</t>
  </si>
  <si>
    <t>Por compra de 150 galones de cloro con tapa interna antiderrame y 25 galones de limpia vidrio con tapa interna antiderrame. Para existencia y despacho de la unidad de proveeduria y reparto a las Dependencias de la Institución.</t>
  </si>
  <si>
    <t>Por compra de 1,000 pastillas desodorantes para sanitario de 50 gramos, varios aromas y 500 toallas de microfibra color azul, tipo limpiador de medida 16" x 16". Para existencia y despacho de la unidad de proveeduria y reparto a las Dependencias de la Institución.</t>
  </si>
  <si>
    <t>Por compra de 10,000 fundas plásticas porta libreta de ahorro en color azul marino, en paquetes de 100 unidades. Para existencia y despacho de la Unidad y reparto a las Dependencias de la Institución.</t>
  </si>
  <si>
    <t xml:space="preserve">Por compra de 22,000 libretas tipo cartola cuenta ahorro corriente impreso ambos lados a dos colores, del correlativo 208,001 en adelante, en cajas de 5,000 unidades indicando la númeración. Para existencia, despacho des esta Unidad y reparto a la Red de Agencias Locales y Departamentales. </t>
  </si>
  <si>
    <t>Por alquiler de 1 servicio de audio para exterior que inlcuye: sistema lineal 3 por lado, 2 subwoofer dobles, 2 monitores, consola digital, 2 microfonos de diadema y personal tecnico durante el evento. Para promoción y publicidad para la apertura de la Agencia El Naranjo de Banco CHN a realizarse el 12 de diciembre de 2024.</t>
  </si>
  <si>
    <t>CARLOS MAGNO AYALA CRÚZ / SOLUCIONES GRÁFICAS</t>
  </si>
  <si>
    <t>Por compra de 150 desayunos opción brounch. Para la actividad "Sirviendo a quiente sirve", a realizarse el día 11 de diciembre de 2024 en el Edificio Central.</t>
  </si>
  <si>
    <t>LIDIA VERONICA HERNANDEZ / CAFÉ VEROS</t>
  </si>
  <si>
    <t>Por compra de 21 almuerzos, para los participantes de la Media Maratón de Cobán 2023, a realizarse el 28/05/2023.</t>
  </si>
  <si>
    <t>MARLEN MAGALY POSADAS BARILLAS DE MOINO / RESTAURANTE Y HOTEL MONTEBELLO</t>
  </si>
  <si>
    <t xml:space="preserve">Por compra de 12 tóner HP 230A, 3 black, 3 yellow, 3 magenta, 3 azul. Para impresora HP color LaserJet Pro 4203dw, para la impresión de diplomas y material para capacitaciones.  </t>
  </si>
  <si>
    <t xml:space="preserve">Por participación en diplomado "Inspector de Riesgos", dirigido a diez participantes de la Gerencia de Seguros y Fianzas. </t>
  </si>
  <si>
    <t>HAROLDO RENE DARDON YON</t>
  </si>
  <si>
    <t xml:space="preserve">Por suministro y aplicación de 600m2 de pintura en muros existentes. Suministro y aplicación de 2 capas de impermiabilizante en área donde se encontraban instaladas las condensadoras de aire. 95m2 de remoción de hongo y preparación de muro exterior lateral para aplicación de pintura. Por readecuaciones del local Agencia Santa Lucia, para su devolución al propietario por rescisión de contrato. </t>
  </si>
  <si>
    <t>Por campaña estrategica que incluya: investigación de status actual del Banco de acuerdo al brieg, conceptualización de campaña interna, presentación y desarrollo de ruta estrategica para campana interna. Para renovación de identidad y fidelización del cliente interno del Banco CHN.</t>
  </si>
  <si>
    <t>ANARQUÍA DIGITAL, S.A.</t>
  </si>
  <si>
    <t>Por adquisición de 11 materiales editables en key visual para campaña interna en las siguientes cantidades y formatos: 6 en horizontal, 1 en vertical, 1 en cuadrado, 1 en afiche, 1 en Mailing y 1 en News Letter. Para promoción y publicidad de campaña interna del Banco CHN.</t>
  </si>
  <si>
    <t xml:space="preserve">Por servicio de remozamiento de servicios sanitarios y duchas de personal de seguridad, en el sótano del Edificio Central, (detalles en Solicitud). </t>
  </si>
  <si>
    <t xml:space="preserve">Por suministro e instalación de 7m2 piso cerámico en área de cajero y receptores por demolición de muros y suministro más aplicación 180m2 de pintura en losa. Por readecuaciones del local Agencia Santa Lucia, para su devolución al propietario por rescisión de contrato.  </t>
  </si>
  <si>
    <t xml:space="preserve">Por desmontaje de tableros eléctricos de energía normal y regulada más habilitación de un tablero eléctrico, desmontaje de puerta de metal de área de receptores hacia bóveda, desmontaje de gabinete de redes, desmontaje de buzón, desmontaje de puerta de vidrio del área de cajero, desmontaje de cocineta, anclajes, tubería y accesorios, remoción de tubería y cableado de redes, alarma e instalaciones existentes en área de cielo falso, 3 traslados de puerta de bóveda y aires acondicionados y 33m3 de extracción de ripio y limieza general para devolución del local. Por servicio de readecuaciones del local Agencia Santa Lucía, para su devolución al propietario por rescisión de contrato, (detalles en solicitud). </t>
  </si>
  <si>
    <t xml:space="preserve">Por fabricación e instalación de puerta con pivote de tipo abatible con material de aluminio color negro y vidrio de 10mm, con pelicula de 4 micras de seguridad transparente, para agencia de Banco en Zona 10 Boulevar Los Proceres. Incluyendo jalador tipo inox de barra y 2 chpa de seguridad marca Yale. En el vidrio se olocara un polarizado de tipo plata a un 15% para la privacidad de la agencia. </t>
  </si>
  <si>
    <t>Por suministro e instalación de 4.05 mts2 de ventaneria de aluminio anodizado natural y vidrio claro, suministro e insalación de puerta de aluminio 1.00x2.00m, suministro e instalación de 2 puertas PVC y vidrio claro duplex de 3+3mm, medidas 0.90 x 2.10m, incluye brazo hidraulico y tope de puerta. Trabajos a realizarse en el 7mo. nivel del Edificio Quinta Avenida.</t>
  </si>
  <si>
    <t>Por suministro e instalación de ventaneria de aluminio anodizado natural y vidrio claro dúplex de 3+3mm, h=1.00 para oficinas, 0.50 desmontaje de ventaneria de paletas, suministro e instalación de ventaneria fija de aluminio anodizado natural y vidrio claro dúplex de 3+3mm en fachada, suministro e instalación de 4 puerta de aluminio anodizado natural y vidrio claro dúplex de 3+3mm, medidas 0.90x2.00m incluye brazo hidráulico y tope de puerta y 1 mamapara fabricada con vidrio laminado 3+3mm con cantos pulidos fijado a top con soporte de medidas luna cromados, incluye sandblast. Trabajos a realizarse en el septiembre nivel del Edificio Quinta Avenida.</t>
  </si>
  <si>
    <t>Por suministro e instalación de ventaneria de aluminio anodizado natural y vidrio claro dúplex de 3+3mm, h=2.10m para oficinas y suministro e instalación de puertas de aluminio anodizado natural y vidrio claro dúplex de 3+3mm, medidas 0.90x2.10m. Para la adecuación del segundo nivel del Edificio de Quinta Avenida.</t>
  </si>
  <si>
    <t xml:space="preserve">Por suministro e instalación de vidrio de tipo fijo de 6mm color gris claro, con perfiles de color dorado en todo su contorno para su colocación. Medidas de 1.69m x 3.10m de ancho. Por cambio de vidrio del lobby del Edificio Central por quiebre del mismo. </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</si>
  <si>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</si>
  <si>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SAN MIGUEL, S.A.</t>
  </si>
  <si>
    <t xml:space="preserve">Por suministro e instlación de 5.01mts2 de pelicula de sandblast en 3 ventanas y 4 puertas, suministro e instalación de 4.9mts2 de pelicula de sandblast en 1 ventana y 2 puertas, suministro e instalación de 2.89mts2 de pelicula de sandblast en 2 ventanas y 2 puertas, suministro e instalación de 1.76mts2 de sandblast en 2 puertas, suministro e instalación de 11.09mts2 de pelicula de sandblast en 5 ventas y 2 puertas en septimo nivel, cierre de vano de puerta en tabique de tablayeso con acabado alisado en ambos lados, medidas 0.90x2.10m, mamapara con vidrio laminado 3+3mm con cantos pulidos fijados a top con soporte de medida luna cromados, incluye sandblast y suministro e instalación de 1mts2 de pelicula de sandblast en 5 ventanas ubicada en ducto de gradas en área de terraza. Trabajos a realizarse en el segundo nivel del Edificio Quinta Avenidad. </t>
  </si>
  <si>
    <t>Por servicio de reinstalación del sistema de videoconferencia y actualización de los programas de la solución, 2 repuestos de lámparas de proyectores y 2 repuestos de filtros de proyectores. Para realizar la reinstalacón desde cero de todo el exosistema del sistema, acutalizar los programas de la solución, remplazar el filtro y lampara de los proyectos con el fin de mantener en óptimas condiciones el funcionamiento de la sala de videoconferencia de la Junta Directiva.</t>
  </si>
  <si>
    <t>Por compra de 47 obsequios de reconocimiento por resultados del Grupo Gerencial, para la actividad de entrega de resultados para Gerentes y Autoridades de la Institución a realizarce el 14 de diciembre de 2024.</t>
  </si>
  <si>
    <t>ELSA DEL CARMEN SANDOVAL DE LEÓN</t>
  </si>
  <si>
    <t xml:space="preserve">Por compra de 19 cinturones militares color negro, 19 fundas para pistola, 19 porta tovas para pistola, 5 porta fusil. Para uso de los vigilantes, debido a que con los que se cuentan estan deteriorados. </t>
  </si>
  <si>
    <t>TEN-X, S.A.</t>
  </si>
  <si>
    <t xml:space="preserve">Por compra de 500 toallas dobles para trapear de algodón de 42x36 pulgadas y 1,000 bolas de jabón de 300 gramos por bola. Para existencia, despacho de esta unidad y reparto a las Dependencias de la Intitución. </t>
  </si>
  <si>
    <t>Por compra de tanque de presión vertical con diafragma de 66 gal, para el funcionamiento de la bomba centrifuga y bombeo de agua potable para el consumo de Almacenadora del CHN, zona 12.</t>
  </si>
  <si>
    <t xml:space="preserve">Por compra de 185 libros "servicio que Vale Oro", por el autor Julio Alvarado Porres. Para obtener el conocimiento de contar con las herramientas necesarias para mejorar el abordaje hacia clientes internos y externos, con la finalidad de que sea parte de la estratégia integra Intitucional, la cual será implementada en todas las áreas del Banco CHN a partir de enero 2025. </t>
  </si>
  <si>
    <t>JULIO RAUL ALVARADO PORRES</t>
  </si>
  <si>
    <t xml:space="preserve">Por compra de 1,300 ponches. Para actividad de "CHN Endulza Tu Corazón" a realizarse el 23 de diciembre de 2024, para el personal de la Institución. </t>
  </si>
  <si>
    <t xml:space="preserve">SARA ELIZABETH BATRES FELIX </t>
  </si>
  <si>
    <t xml:space="preserve">Por suministro e instalación de tuberias PVC, canaletas plásticas, cajas de sobreponer, cableado THHN, y tuberia EMT, para instalación eléctrica para escritorios del segundo nivel del Edificio de Quinta Avenida, (detalles en solicitud y plano). </t>
  </si>
  <si>
    <t xml:space="preserve">Por fabricación e instalación de 2 pizarrón de 1.60 x 0.80 mts, con vidrio de 6mm y 4 espaciadores de acero inoxidable para su fijación, el vidrio llevará una pelicula de vinil blanco en la parte de atrás para mayor visibilidad. Para sala de reuniones de la Gerencia de Tecnología y Mercadeo, áreas que se están readecuando y reubicando. 4to. nivel del Edificio Central. </t>
  </si>
  <si>
    <t xml:space="preserve">Por levantamiento topográfico en Club de Rio Km. 29.5 Carretera a El Salvador, terreno urbano de aproximadamente 61,900 mts2, en el que se incluye la visita de campo, levantamiento topográfico, trabajo de gabinete, levantamiento de curvas de nivel, levantamiento de poligono y construcciones dentro del terreno, calles de acceso, plano de registro en formato tamaño oficio firmado, timbrado y sellado. </t>
  </si>
  <si>
    <t xml:space="preserve"> JULIO ANDRÉ CASADO PINEDA</t>
  </si>
  <si>
    <t xml:space="preserve">Por limpieza y mantenimiento de 104mts2 ventaneria de aluminio del área de comedor, más cambio de empaque, cambio de manijas proyectables y limpieza de perfiles con producto abrasivos y esponjas livianas, retiro de suciedad y materiales ajenos al aluminio. Se requiere para mantenimiento y reparación de ventanería del área de cafetería. </t>
  </si>
  <si>
    <t xml:space="preserve">Por compra de 5,000 folder de reclamos y ajustes, en paquetes de 100 unidades. ara existencia, despacho de esta Unidad y reparto a las Dependencias de la Institución. </t>
  </si>
  <si>
    <t xml:space="preserve">Por compra de 50 folders de gusanillo color azul, 50 color negro, 50 color rojo y compra de 50 folders colgantes color azul, 50 negro y 50 rojo. Para resguardo de documentos de la Gerencia de División de soporte, Gerencia de Cartera y Cobranza Judicial. </t>
  </si>
  <si>
    <t>Por suministro e instalación de 18mts de transiciones con planas de 1.5 mm de acero inoxidable de 5cm de ancho, estaladas a piso con silicón y tornillos. Se requiere para la delimitación del cambio de piso con silicón y tornillos. Se requiere para la delimitación del cambio de piso en área de cafetería, Edificio Central.</t>
  </si>
  <si>
    <t>Adquisición de 50,000 sobres continuos para tarjeta de débito PIN impresos, en cajas de 5,000 unidades. Para existencia y despacho a Oficinas Centrales. Según solicitud de compra o contratación No. 1188-2024, de la Unidad de Proveeduría del Departamento de Mantenimiento de la Gerencia Administrativa.</t>
  </si>
  <si>
    <t>R.R. DONNELLEY DE GUATEMALA, SOCIEDAD ANÓNIMA</t>
  </si>
  <si>
    <t xml:space="preserve">Por compra de 2 licuadoras de 2 velocidades, 2 cafeteras de 12 tazas, 2 set de sábanas king size, 1 miniprocesador de alimentos, 3 planchas a vapor, 3 set de sartenes de cocina, 2 edredones queen size, 7 duopack de almohadas, 2 edredones king size, 3 set de sábanas queen size, 1 parrilla de cocina a gas y 2 licuadoras de 14 velocidades. Articulos como donativo promocional para cliente con inversión alta en el CHN. </t>
  </si>
  <si>
    <t>ELEKTRA DE GUATEMALA, S.A.</t>
  </si>
  <si>
    <t>ENERO 2025</t>
  </si>
  <si>
    <t xml:space="preserve">Por servicio de Opinión Jurídica sobre la viabilidad legal para que El Crédito Hipotecario Nacional de Guatemala emita su propia normativa interna para la realización de compras y contrataciones más presentación en Power Point, de resultados de la opinión jurídica. Para desarrollar y verificar la viabilidad en cuanto a la implementación de normativas para la realización de compras y contrataciones para el CHN. </t>
  </si>
  <si>
    <t>GREGORIO JOSÉ SAAVEDRA ZEPEDA</t>
  </si>
  <si>
    <t>Por alquiler de 4 guindolas eléctricas de canastillas metalicas (2 de 4m, 1 de 2m y 1 de 3m de longitud con barandal de seguridad en los 4 lados), 80m de cable de acero, 2 motores eléctricos de 220v trifásicos con un panel de control, para el manejo de los motores más extensión eléctrica de 40m para la conexión de ambos motores, con la capacidad de carga de 600kg. Por el periodo del 9 al 31 de enero del 2025, las que serán utilizadas para realizar los trabajos de restauración de los murales externos ubicados en la fachada oriente del Edificio Central.</t>
  </si>
  <si>
    <t>Por participación de 1 feria de empleo. Promovida por la Fundación Pro Educación y Empleo, que se llevará a cabo el 27 de enero del presente año, esto con el fin de atraer taletno y promover la marca de El Crédito Hipotecario Nacional, con la finalidad de cubrir plazas vacantes.</t>
  </si>
  <si>
    <t xml:space="preserve">por servicio de proyecto de categorización de plazas bajo el renglón 189, con lo cual se determinará que puesto y renglón 011 en homologo para las plazas del renglón 189. </t>
  </si>
  <si>
    <t>Por servicio de renta de de 1 salón por 4 horas. Por presentación de conferencia "Perspectivas Macroeconómicas 2025", para clientes de la Gerencia de Banca Empresarial, Gerencia de Banca de Personas y Gerencia Financiera, a realizarse el 29 de enero del 2025.</t>
  </si>
  <si>
    <t>LATAM HOTEL CORPORATION DE GUATEMALA, S.A.</t>
  </si>
  <si>
    <t>4,800 consultas de servicio de Reporte de Historial y Score Crediticio. Se solicita la atención de esta solicitud para la obtención de historial crediticio multisectorial que incluye: información de sectores financieros, comercial y servicios que refleje el comportamiento de pago de los solicitantes también la contratación de score crediticio que se basa en el comportamiento crediticio para evaluar el nivel de riesgo de crédito, prediciendo la probabilidad de mora de 90 días o más en los próximos 12 meses. Según solicitud de compra o contratación No. 1271-2024, de la Gerencia de Análisis de Créditos.
Plazo del servicio: a partir del mes de enero al mes de abril de 2025.</t>
  </si>
  <si>
    <t>TRANS UNION GUATEMALA, SOCIEDAD ANÓNIMA</t>
  </si>
  <si>
    <t xml:space="preserve">Por compra de 12 camisas o blusas: tipo Columbia de tela royal dri con dri-fit en color blanco, azul y negro manga larga con bordadoen pecho izquierdo de banco CHN y bordado en pecho derecho. Para uso de personal de Mercadeo en activadades de publicidad y comunicación. </t>
  </si>
  <si>
    <t xml:space="preserve">Por servicio de parqueo del vehículo con placas P876KXY de Luis Alberto Pérez Cantoral, Gerente de Banca Mipyme, que corresponde al periodo de enero a diciembre del año 2025. Debido a que en la ubicación donde se encuentran las instalaciones de Gerencia de Banca Mipyme no se cuenta con área de parqueo. </t>
  </si>
  <si>
    <t>FRANCISCO RICARDO LIMA VARELA / PARQUEO SAN ANTONIO</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</si>
  <si>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</si>
  <si>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Por contratación de 1 servicio de asesoría profesional en cultura de ventas de servicios financieros. Dirigido para 150 personas; jefes de agencias y asesores de negocio de la Gerencia de Banca de Personas con el objetivo de brindar herramientas para el logro de las metas comerciales.</t>
  </si>
  <si>
    <t>MARIO RENÉ SÁNCHEZ FORD / MS-FORD CAPACITACION &amp; CONSULTORIA</t>
  </si>
  <si>
    <t>Por compra de 15,000 mil tarjetas de presentación en papel husky cover calibre 12, impresas a un color en tiro y 2 colores en retiro, con barniz UV brillante. Para mantener en stock para atender los requerimientos de las diferentes áreas de la Institución que se gestionen durante el año hasta que duren en existencia.</t>
  </si>
  <si>
    <t>MOISES LÓPEZ GÓMEZ / IMPRESIONES Y ENCUADERNACIONES GOMEZ</t>
  </si>
  <si>
    <t>Por 2 servicio de desmontaje y cambio de: pivotes y reinstalación de puerta de aluminio más reinstalación de brazo hidraulico, pasadores ocultos y reinstalación de puerta fija. Por reparación de la puerta de aluminio del cuarto de UPS en la Gerencia de Técnologia.</t>
  </si>
  <si>
    <t xml:space="preserve">  JAIME GILBERTO SANTOS GARCIA / REMODELA</t>
  </si>
  <si>
    <t>Por servicio de: desmontaje de TV, corte de cielo falso tipo losa, desmontaje de rack vertical y reparación de tablayeso donde se desmontará el rack, incluye aplicación de pintura en área trabajada. Corte de cielo falso tipo losa, instalación de rack vertica ancaldo a la losa con pernos expansivos, reparación de tablayeso donde se instalará el rack e instalación de TV conectada con alimentación eléctrica existente, incluye aplicación de pintura en áreas trabajadas. Por cambio de posición de rack para TV por instalación de nuevo televisor en Agencia Miraflores.</t>
  </si>
  <si>
    <t>Por suministro e instalación de 18 ml de transiciones con planas de 1.5 mm de acero inoxidable de 5 cm de ancho, instaladas a piso con silicón y tornillos. Para delimitación del cambio de piso en área de cafetería del Edificio Central.</t>
  </si>
  <si>
    <t>Alquiler de salón de hotel, dentro de la ciudad de Guatemala con capacidad para 150 personas, en horario de 8:00 am a 4:00 pm, el día sábado 18 de enero de 2025. Que incluya, Coffe break matutino para todos los participantes, almuerzo para todos los participantes, coffe break vespertino para todos los participantes, estación de café permanente, cañonera, dos micrófonos, equipo de audio para (bocinas amplificadoras) y precio preferencial en parqueo para los participantes. Para ser utilizado por "El Crédito, para abordar los temas prioritarios de productos comerciales y así lograr el cumplimiento del compromiso adquirido para el año 2025, junto a Jefes Distritales, Supervisores, Jefes de Agencia y Asesores Comerciales. Según solicitud de compra o contratación No. 01-2025, de la Gerencia de Banca Personas.</t>
  </si>
  <si>
    <t>PROFESIONALES EN TURISMO, SOCIEDAD ANÓNIMA</t>
  </si>
  <si>
    <t>Por cambio de: 4 guias para puerta de cabina de ascensor de carga, 2 juegos de niveladores para el ascensor No. 2. Por cambio de piezas de los ascensores del Edificio Central.</t>
  </si>
  <si>
    <t xml:space="preserve">Por compra de 1 escaner de alto rendimiento con alimentador automatico, capacidad del alimentador de 100 documentos, dúplex y más.(ver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</si>
  <si>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renovación de licencia anual, para el seguimiento de proyectos y actividades que se requieren en la Gerencia. </t>
  </si>
  <si>
    <t>BITRIX</t>
  </si>
  <si>
    <t xml:space="preserve">Por compra de 2 impresoras matrical con tecnología matrical de impacto 9-pin, velocidad de impresión aproximada de 5.14 lps (40 columnas, 17.8 cpi). 1 lector de huella digital con voltaje de alimentación 5.0V +5%, escaneo de datos 8-bit escala de grises (256 niveles de gris), (ver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</si>
  <si>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compra de switch de red administrable: cantidad de puertos: 24 puertos RJ45 y 4 puertos SFP; capacidad de Conmutación: 56 Gigabit por segundo; fuente de poder: no redundante; memoria flash: 256 Megabyte; memoria RAM: 512 Megabyte; tamaño de tabla de direcciónes MAC: 1600 direcciones; tipo de Capa: L3; Unidad de rack: 1U. Contar con un equipos de commutación para la ventanillas de Registro de la Propiedad en el Edificio Central zona 1. </t>
  </si>
  <si>
    <t>NEGOCIOS DE TECNOLOGÍA DE INFORMACIÓN, S.A.</t>
  </si>
  <si>
    <t xml:space="preserve">Por compra de 1 impresora industrial de transferencia térmica 203 ppp/8 puntos por mm; ancho de impresión 4 pulgadas con opciones de conexión serie, USB, Ethernet y Bluetooth. Equipo requerido para receptores del Registro General de la Propiedad, para la atención a créditos del fondo "Faprivi, que ingresen a las ventanillas ubicadas en oficinas centrales del Banco, para ofrecer mejores tiempos a los desarrolladores. </t>
  </si>
  <si>
    <t>Por servicio de cambio de aceite de la máquina de tracción de 4 ascensores. Por mantenimiento para el optimo funcionamiento de los ascensores del Edificio Central.</t>
  </si>
  <si>
    <t xml:space="preserve">Por publicación de 1 página de 10" x 13.75" a full color en posición de página impar, para publicarse el 27 de enero del 2025. Para publicidad del Banco CHN en la edición especial Ranking Bancario Anual. </t>
  </si>
  <si>
    <t>Por alquiler de 4 mesas degustadoras de 82.3 cm x 85 cm; armables de PVC rotuladas con vinil adhesivo, 8 banderolas de viento de 3.00 m; tipo pluma con base de acero, incluye bolsa de transporte, 8 roll up de 0.80 m x 2 m; full color (4 con arte Monte de Piedad y 4 con arte de Banco CHN). Para promoción y publicad de Monte de Pedad en activaciones.</t>
  </si>
  <si>
    <t>EXTERIORES DE GUATEMALA, S.A.</t>
  </si>
  <si>
    <t>Por compra de 900 botellas de aluminio negro, tapa de bambú y arnes con logotipo y frase. Para entregar al personal por su participación en actividad "Kick Off" a realizarse el 25 de enero de 2025.</t>
  </si>
  <si>
    <t xml:space="preserve">Por servicio de mantenimiento 3KG, servicio de caja automática por kilometraje y tiempo, 2 cambios de empaques de mordazas delanteros y traseros, filtro de aire acondicionado sucio y obstruido, 2 cabezales de barra estabilizadora y faja unica de alternador. Servicio de mantenimiento y cambio de repuestos por kilometros recorridos, al vehículo P-559JLZ al servicio de Presidencia. </t>
  </si>
  <si>
    <t>Por reparación de caja automatica para el montacargas lo cual incluye: repuestos, materiales, lubricantes, mano de obra, montar y desmontar caja automatica. Por reparación del montacargas para brindar un mejor servicio a los clientes.</t>
  </si>
  <si>
    <t>Por implemetación de pasarela de procesamiento a través del modelo "Cuenta a Cuenta". Para integar a El Crédito Hipotecario Nacional dentro del ecosistema nacional de transferencias de cuenta a cuenta, permitiendo realizar transferencias interbancarias mediante sistemas QRs para las modalidades de P2P Y C2B.</t>
  </si>
  <si>
    <t>COMPAÑÍA DE PROCESAMIENTO DE MEDIOS DE PAGO DE GUATEMALA, S.A.</t>
  </si>
  <si>
    <t>Por compra de 14 sellos automaticos redondos personalizados. Para uso exclusivo de la Gerencia de Medios de Pago.</t>
  </si>
  <si>
    <t xml:space="preserve">Por compra de 1,000 carpetas full color con logotipo tamaño carta en paquetes de 50 unidades. Para existencia, despacho de esta Unidad y reparto a las Dependencias de la Institución. </t>
  </si>
  <si>
    <t>CÉSAR ESTUARDO RODAS GONZÁLEZ / OPCIONES</t>
  </si>
  <si>
    <t xml:space="preserve">Por compra de 3,000 bolsas de color negro para tonel medidas 39x45 pulgadas de 3 milesimas de grosor, en paquetes de 100 unidades y 100 pares de guates corrugados de uso domestico talla "L". Para existencia, despacho de esta Unidad y reparto a las Dependencias de la Institución. </t>
  </si>
  <si>
    <t xml:space="preserve">Por compra de 1,000 folder colgante color verde musgo en cajas de 25 unidades, tamaño oficio legal y 300 archivadores tamaño oficio armados en paquetes de 10 o 12 unidades. Para existencia, despacho de esta Unidad y reparto a las Dependencias de la Institución. </t>
  </si>
  <si>
    <t>Por compra de 1,000 block de notas adhesivas de 400 hojitas colores pastel de 3x3". Para existencia, Para existencia, despacho de esta Unidad y reparto a las Dependencias de la Institución.</t>
  </si>
  <si>
    <t xml:space="preserve">Por servicio de alquiler de mobiliario, alquiler de servicios audiovisuales, 2 estructuras de back panel con impresión de lona a full color, según diseño, 1 tarima de 6.75x3.75mts con altura de 0.70cm y servicio de traslado de mobiliario y equipo, (detalles en Anexo). Para la actividad "Kick Off" para Gerentes, Jefes, Coordinadores y Jefes de Agencias, evento a realizarse el 25 de enero de 2025. </t>
  </si>
  <si>
    <t>SOLUCIONES GRAFICAS</t>
  </si>
  <si>
    <t xml:space="preserve">Por compra de 1 UPS de 3KVA, voltaje 120V y tarjeta de red, 2 UPS de 750VA, voltaje de 120V y tarjeta de red, 1 gabinete de pared abatible de 12U. Para los equipos de telecomunicaciones y fuentes de poder ininterrupida para los equipos de computo y redes de la ventanilla de registro de la propiedad en el Edificio Central. </t>
  </si>
  <si>
    <t xml:space="preserve">Por compra de 17 licencias por 30 dias de project 365 plan 5, (vigencia apartir de su aprobación), para el personal operativo del Banco que les permita optimizar los proyectos para priorizar iniciativas y obtener los resultados deseados de la Institución, Distribuidos: (12) Innovación y Transformación Digital; (2) Tecnología y (3) Gerencia General. </t>
  </si>
  <si>
    <t xml:space="preserve">Por servicio de soporte de fabrica con derecho a actualizaciones del sistema Password Manager Pro y soporte local de Advice Group por 1 año. </t>
  </si>
  <si>
    <t xml:space="preserve">Por compra de 2 bobinas de cable UTP6 305m, 100 Patch cord cat6 1 pies, 100 patch cord cat6 3 pies, patch cord cat6 5 pies, patch cord cat6 7 pies, 200 conector RJ45 para cable UTP cat6, 200 botitas para conector RJ45, 4 cartuchos de etiquetas Nylon negro / blanco M21-750-499, 40 baterias Alcalina AA, 5 bateria Alcalina 9 voltios. para puntos de red de estaciones de trabajo de usuarios que se requieren en las áreas del Banco, por ingresos nuevos, traslados o por falla de los cables actuales. </t>
  </si>
  <si>
    <t xml:space="preserve">Por servicio de fabricación e instalación de 2 ventanas de aluminio con medidas de 1.22x2.08m con un vidrio fijo de 0.47x2.08m y una purta abatible de 0.75x2.08m elaborada con aluminio natural anodizado con vidrio claro de 5mm y sanblast gris con diseño similar al existente, fabricación e instalación de 2 fijos de aluminio con medidas de 1.65x1.17m con cortes especiales, fabricado con aluminio natural anodizado con vidrio clao de 5mm y sanblast gris diseño similar al existente y 1 modificación de tabique de tablayeso para instalación de ventaneria, incluye aplicación de pintura en áreas trabajadas. Instalación de ventaneria fija y puertas para analistas de Recursos Humanos en el segundo nivel del Edificio de Quinta Avenidad.  </t>
  </si>
  <si>
    <t xml:space="preserve">Por compra de equipo de aire acondicionado tipo mini split de 12,000 BTU. Por remodelación en Gerencia de Tecnología, surge la necesidad de un equipo de aire acondicionado en el 4to. Nivel del Edificio Central. </t>
  </si>
  <si>
    <t>Por servicio de coffe break, servicio de audiovisuales y tarima de 4x7 mts x 60cm de altura, (más detalles en solicitud). Por presentación de conferencia "Perspectivas Macroeconómicas 2025" para clientes de la Gerencia de Banca Empresarial, Gerencia de Banca Personas y Gerencia Financiera el 29 de enero del 2025.</t>
  </si>
  <si>
    <t xml:space="preserve">Por compra de 20,000 volantes impresos a full color en papel couche 80grm, tiro y retiro, tamaño media carta. Para promoción y publicidad de tarjeta de crédito en sus activaciones. </t>
  </si>
  <si>
    <t xml:space="preserve">Por compra de 9 roll up tamaño 0.80x2mts, con impresión en alta resolución, estructura de aluminio, estuche de tela negro para transportar, 1 pared plana con velcro cosido y varillas de aluminio retráctil, impresión en alta resolución y cosido del velcro a la lona, tamaño 2.30x2.30mts, elaboración de standie tamaño 1.60x1.30mts, con estructura de metal, troquelado, impresión en alta resolución. Para la utilización en los diferentes eventos y reuniones corporativos de la Gerencia, durante el progrma "Todos a Bordo". </t>
  </si>
  <si>
    <t>IDEAS GRAFICAS</t>
  </si>
  <si>
    <t xml:space="preserve">Por compra de inversor de corriente de 1500 watts. Para ser utilizado en la unidad movil, que sirve para pasar corriente al equipo de audio que es utilizado en las actividades de promoción, publicidad y volanteo en las diversas sucursales a nivel Nacional. </t>
  </si>
  <si>
    <t>CASA DE LAS HERRAMIENTAS</t>
  </si>
  <si>
    <t xml:space="preserve">Por compra de 1 bascula o balanza de control corporal (para peso % de grasa corporal, masa muscular, clasificaficación física % agua corporal, Ingesta calórica diaria (DCI), edad metabólica, rango edad metabólica 12-50 años, masa ósea, valoración de grasa visceral. Para uso del personal que se encuentra en Edificio Seguros y Previsión. </t>
  </si>
  <si>
    <t xml:space="preserve">Por pauta digital por medio de posts e historias en plataforma de Meta con contenido estático; correspondiente al período del 24 al 31 de enero de 2025. Para promoción y publicidad de leads del producto "Tarjeta de Crédito". </t>
  </si>
  <si>
    <t>META</t>
  </si>
  <si>
    <t>Por alquiler de: 1 estructura de metal de 3m x 2.50m con lona tensada en alta resolución; 1 alfombra de 3m x 2.50m de color azul; 1 mesa con 3 sillas; 1 librera pequeña; 1 planta artificial ornamental; servicio de montaje y desmontaje. Para promoción y publicidad de Vehículo de Banco CHN en el evento de Feria de vehículos usado de Cofiño a realizarse los días 15 y 16 de febrero del 2025 en fórum majadas.</t>
  </si>
  <si>
    <t>Por compra de 1 cafetera industrial para 60 tazas. Para el uso personal de Banca de Desarrollo.</t>
  </si>
  <si>
    <t xml:space="preserve">Por servicio de mantenimiento preventivo mensual para 4 ascensores de 7 paradas del Edificio Central, correspondientes a los meses de enero, febrero, marzo y abril de 2025. Lo anterior para su óptimo funcionamiento. </t>
  </si>
  <si>
    <t xml:space="preserve">Por servicio general de cuentamonedas  Scan Coin 3001, Kit de fajas de cuentamonedas Scan Coin 3001 y reparación a tarjeta principal de cuentamonedas Scan Coin 3001. Se requiere reparación de contadora de monedas de Agencia Roosevelt de forma urgente debido a la alta necesidad de uso del equipo, el cual es fundamental para el funcionamiento de la Agencia.  </t>
  </si>
  <si>
    <t>SOLUCIONES TECNICAS</t>
  </si>
  <si>
    <t>Por suministro e instalación de 1 vidrio de 6 mm de color gris claro, en medidas de 2.06 m de largo x 1.26 m de alto incluyendo un contorno de aluminio color oro. Por cambio de vidrio por ruptura en el área de clínica del Edificio Central.</t>
  </si>
  <si>
    <t>LESTER NOEL AMILCAR LÓPEZ / REVIGUA</t>
  </si>
  <si>
    <t>Por instalación de 1 canaletas; sobre puestas con cinta doble acción para la alimentación de 6 puntos de RED; 4 camaras; 5 puntos de bóton de pánico; pendulos y readecuación de puntos existentes, instalación de 1 Pash Panel de dos posiciones para el mantenimiento o emergencia del UPS con alimentación y voltaje desde el tablero, ingreso de 1 fibra optica; cambio más traslado de punto de impresora; repración de canaletas dañadas más regulador para UPS para espiga, desmontaje de 3 lámparas existentes más suministro e instalación de 7 lamparas LED blancas para el 1er. Y 2do. Nivel. Por remodelación de Agencia Temporal en Antigua Guatemala.</t>
  </si>
  <si>
    <t>Por suministro y aplicación de 175 m2 de pintura color blanco, suministro e instalación de; 28 m2 de tabiques de tablayeso de doble cara, 2 acces panel para registro, 1 rótulo de PVC; rotulado  por medio de vinil con impresión a full color; azul con letras blancas, 1 juego de letras de 0.22 m x 0.48 m; recortadas en material de plástico acrílico de 5 mm en color azul, rotulación de 1 ventana po rmedio de vinil mesh y horario de atención por medio de vinil de corte en color blanco. Por remodelación de Agencia Temporal en Antigua Guatemala.</t>
  </si>
  <si>
    <t>Por contratación de 50 servicios de estudios socioeconomicos por medio de visitas domiciliares o laborales a nivel departamental. Para promover productos financieros.</t>
  </si>
  <si>
    <t>GRUPO ARIVA, S.A.</t>
  </si>
  <si>
    <t xml:space="preserve">Por fabricación de bandeja para efectivo de inserción en estructura de melamina medidas de 0.40 x 0.25 mts. Se requieren para la estructura de melamina de receptoria para la Agencia Temporal Antigua Guatemala. </t>
  </si>
  <si>
    <t xml:space="preserve">Por suministro y fabricación de mueble de (2.27x1.84x2.56mts) en melamina 3/4, reespaldo de melamina 3/4 nogal parís. Antideslizantes negros, tapacanto de 2mm, diseño según plano M9. suministros y fabricación de mueble de (0.45x2.30x2.56 mts) en melamina 3/4, resplado de melamina 3/4 nogal paris, antideslizantes negros, tapacanto de 2mm, diseño segun plano M10. muebles para bodega de Mercadeo en el 4to. nivel del Edificio Central, muebles con deseño a medida, adecuado según el uso que se le da a cada espacio, esto surge por la remodelación en el área. </t>
  </si>
  <si>
    <t xml:space="preserve">Por reparación de tubería de equipo de aire acondicionado tipo mini split de 12,000 BTU, carga de refrigerante R-41A y reparación de base metálica. Se debe realizaar la repración de la tubería del aire acondcionado y recarga de gs, debido a que sufrió un golpe y ruptura de las juntas, las cuales deben ser reparadas para el funcionamiento adecuado. </t>
  </si>
  <si>
    <t xml:space="preserve">Por compra de 200 paquetes de folder manila membretados, tamaño oficio de 100 unidades por paquete. Para existencia, despacho de esta Unidad y reparto a las Dependencias de la Institución. </t>
  </si>
  <si>
    <t xml:space="preserve">Por compra de 10,000 recibos de acordeón continuos, papel sensibilizado colores blanco, verde y rosado, número del correlativo 835001 en adelante. 25,000 recibos para la venta de timbres, papel sensibilizado colores blanco, verde y rosado, numerados del correlativo 424501 en adelante. Para existencia, despacho de esta Unidad y reparto a la red de Agencias locales, departamenteales y oficinas centrales. </t>
  </si>
  <si>
    <t>FORMULARIOS STANDARD</t>
  </si>
  <si>
    <t xml:space="preserve">Por contratación de servicio de enlace punto a punto para conexión entre Edificio 5ta. Avenida y Edificio Central zona 1, del 1 de febrero de 2025 al 31 de enero del 2026. Para brindar conexión directa entre el Data Center y el Contact Center. </t>
  </si>
  <si>
    <t>TECNOLOGÍA EN TELECOMUNICACIONES ABIERTAS, S.A.</t>
  </si>
  <si>
    <t xml:space="preserve">Por condtratación de servicio de enlace de fibra oscura punto a punto para conexión entre Edificio 10ma., 11 calle 10-72 zona 1 y Edificio Central, 7a. Avenida 22-77 zona 1, del 01 de marzo de 2025 al 28 de febrero del  2026. Para brindar conexión directa entre ambos Edificios. </t>
  </si>
  <si>
    <t>REDES HIBRIDAS, S.A.</t>
  </si>
  <si>
    <t xml:space="preserve">Por 5 servicios de manejo de plagas urbanas para el Edificio Central, para evitar la proliferación de roedores y cucarachas. </t>
  </si>
  <si>
    <t xml:space="preserve">Por desmontaje y traslado de 2 vidrios de escritorio de servicio al cliente, cambio de chapa de piso de acero inoxidable para puerta de vidrio templado, 1 ajuste y nivelación de Jackson en puerta de vidrio templado de 2.80x0.80mts. Se requiere lo anterior por daños que han sufrido y se necesita su reparación o cambio. </t>
  </si>
  <si>
    <t>Por contratación de 1 servicio de licenciamiento de herramienta para "Analisis de Logs de Equipos de Red y Seguridad Informatica". Para permitir a la organización visibilidad integral sobre el tráfico de la red y los eventos de seguridad, facilitando la identificación de patrones sospechosos y posibles vulnerabilidades para comprender y mitigar los riesgos de la seguridad de manera proactiva.</t>
  </si>
  <si>
    <t>Por suministro e instalación de: 1 estructura de melamina desmontable para el área de atención al cliente, receptoría y monte de piedad; 1 entrepaños y 1 faldon para impresora y/o documentos; 1 puerta de 0.90m x 2.10m lisa de MDF color blanco; materiales para la fabricación de 1 nicho metálico que incluye puerta más forro de tablayeso. Por remodelación de Agencia Temporal en Antigua Guatemala.</t>
  </si>
  <si>
    <t>EDWIN ALFREDO SANTIZO CARÍAS / GES CONSTRUCTORA</t>
  </si>
  <si>
    <t xml:space="preserve">Por compra de 1 vidrio claro de 8mm con contorno pulido y agujero para pasacables con medidas 1.93x0.76m para escritorio y 1Vidrio claro de 8mm con contorno pulido con medidas 1.17x0.57mts para ala derecha de escritorio. Se requieren vidrios para el escritorio del Gerente de División de Negocios. </t>
  </si>
  <si>
    <t xml:space="preserve">Por suministro e instalación de cielo falso métalico más estructura en color blanco, en área de gabinete de tecnología. Desinstalación de 87.6m2 de cielo falso en áreas de baño, archivo, pasillo de gabinete y área de espera.  Suministro e instalación de 3.75m2 de cielo falso tipo vinil para baño en el área de Mercadeo. Ajuste y suministro de 71.57m2 de estuctura esmaltada de cielo falso existente en área de remodelación. suministro e instalación de 9.57m2 de cenefa de tablayeso en área de Mercadeo, por cambio de nivel en cielo falso. suministro e instalación de registros de PVC 14x14 en cenefa en área de Mercadeo. preparación de superficie(demolición piso existente dañado, nivelación) mássuministro e instalación de 3.75m2 de alfombra de tráfico en bodega de Mercadeo. Trabajos en cielo falso existente, servicio sanitario ubicado en Gerencia de Mercadeo y bodega, en el área de remodelación en 4to. nivel, del Edificio Central. </t>
  </si>
  <si>
    <t xml:space="preserve">Por suministro y reparación de 1 cara de tabique de conacaste, reemplano de piezas dañadas, lijado para liberar rayones y manchas, barniz como acabado final con meddas de (13mts de largo por 2.70metros de altura). Suministro e instalación de zócalo de pino tratado, lijado y con apliccón de barniz. Remozamiento de tabiques de madera existentes, derivado a la remodelación en el 4to. nivel del Edificio Central. </t>
  </si>
  <si>
    <t>A.A.A. ASPHI</t>
  </si>
  <si>
    <t>Por suministro de materiales más mano de obra para la fundición de losa de nicho para el soporte de ubicación de gabinete de redes y ups. Suministro más instalación de UPS de 2KVA para respaldo de energía de emergencia. Limpieza de piso mate, estructura metálica de pasamanos y huellas de gradas incluye materiales y mano de obra más desplazamiento y ubicación de caja fuerte de plaza 15. Suministro e instalación de alfombra de hule para protección de losa para nicho. Se requiere para la remodelación de agencia temporal Antigua Guatemala.</t>
  </si>
  <si>
    <t xml:space="preserve">Por suministro y fabricación de mueble de (1.61*2.30*2.53mts) en melamina 3/4, respaldo de malamina 3/4 nogal paris, antideslizantes negros, tapacantos de 2mm. (diseño según plano M11) mueble para bodega de tecnoogía derivado a la remodelación en el 4to. nivel, Edificio Central. </t>
  </si>
  <si>
    <t xml:space="preserve">Por pauta digital por medio de posts e historias en plataforma de Meta con contenido estático; correspondiente al período del 01 de febrero al 30 de abril de 2025. Para tráfico del producto "Monte de Piedad". </t>
  </si>
  <si>
    <t xml:space="preserve">Por pauta digital por medio de posts e historias en plataforma de Meta con contenido estático; correspondiente al período del 01 de febrero al 30 de abril de 2025. Para tráfico del producto "Crediconsumo". </t>
  </si>
  <si>
    <t xml:space="preserve">Por pauta digital por medio de posts e historias en plataforma de Meta con contenido estático; correspondiente al período del 01 de febrero al 30 de abril de 2025. Para tráfico del producto "Vehículos". </t>
  </si>
  <si>
    <t xml:space="preserve">Por pauta digital por medio de posts e historias en plataforma de Meta con contenido estático; correspondiente al período del 01 de febrero al 30 de abril de 2025. Para tráfico del producto "Captación". </t>
  </si>
  <si>
    <t xml:space="preserve">Por fabricación de tabique de tablayeso con medidas de 0.50x1.22m con dos caras, acabado liso e instalación de refuerzo de madera para instalación de puerta, incluye aplicación de pintura. Para división de módulos que serán utilizados para la gestión de créditos de vivienda en el 1er. nivel del Edificio Central. </t>
  </si>
  <si>
    <t>Por alquiler de 6 micrófonos de mano, 4 alquiler de micrófonos de diadema, 1 pantalla TV de 50 pulgadas y personal técnico. Por actividad Kick Off para Gerentes, Jefes, Coordinadores y Jefes de Agencia a realizarse el 25 de enero de 2025.</t>
  </si>
  <si>
    <t>Por contratación de servicio de vigilancia y custodia a funcionario, del 1 al 28 de febrero del 2025. Derivado al nivel de exposición de riesgo alto del funcionario afecto al programa de protección.</t>
  </si>
  <si>
    <t>NEW SECURITY, S.A.</t>
  </si>
  <si>
    <t>Por contratación de servicio de plataforma análogo "SOFIDYA" (software), correspondiente del 1 al 28 de febrero 2025. Para mantener la certificación internacional de la Norma ISO 37001:2016 "Sistema de Gestión Antisoborno", para contribuir a la transparencia, eficiencia y mejora continua en El Crédito Hipotecario Nacional de Guatemala y sus Departamentos Adscritos. Solicitado por la Unidad Administrativa de Cumplimiento y Normativa</t>
  </si>
  <si>
    <t>Por compra de 150 bolsas de café tostado y molido super de 2,300 gramos o bolsa de 5 libras. Para existencia, despacho de esta Unidad, reparto a las Gerencias y Departamentos de Oficinas Centrales.</t>
  </si>
  <si>
    <t>CORPORACIÓN AGROPECUARIA EL BUEN SEMBRADOR, S.A.</t>
  </si>
  <si>
    <t>Por compra de gift card de Q. 100.00 c/u. Para programar de referidos y traslada tus prendas de Monte de Piedad, que aplica para los clientes, que refieran a clientes con préstamos nuevos y traslado de las joyas de otra casa de empeño.</t>
  </si>
  <si>
    <t xml:space="preserve">Por servicio de corte y pulido de mesa de vidrio (10mm), Suministro e instalación de logotipo grabado en sandblast color gris arenado, instalado en vidrio de mesa de reuniones de Tecnología. Limpieza y mantenimento de 2 ventanales en área de remodelación en Mercadeo de 8 ventilas proyectables, cambio de 4 bisagras y cambio de vidrio por acrilico en donde están las salidas de tuberias de aire acondicionado. Suministro e instalación de 7 topes de piso para puertas, suministro e instalación de 7 patas para puerta, suministro e instalación de 2 brazos hidraulicos colocados sobre puestas de PVC, lo anterior se utilizará en el 4to. nivel, Gerencia de Tecnlogía, Edificio Central. Con el fin de proveer a los usuarios áreas adecuadas para su comodidad. </t>
  </si>
  <si>
    <t>Por servicio de 35 desayunos, alquiler de 1 TV con cable HDMI y 1 salón de eventos. Para capacitación de "FAPRIVI" para el personal de desarrolladora Alta Mira, a realizarse el 12 de febrero de 2025.</t>
  </si>
  <si>
    <t>OPERADORA DE CENTROS DE ALIMENTOS, S.A.</t>
  </si>
  <si>
    <t>Po contratación de servicios profesionales de auditoría externa para auditar y dictaminar los Estados Financieros del Plan de Jubilaciones y Prestaciones por causa de muerte para el personal de El Crédito Hipotecario Nacional de Guatemala, correspondiente del 1 de enero 2024 al 31 de diciembre de 2024. Para auditar, analizar y dictaminar Estados Financieros.</t>
  </si>
  <si>
    <t>GONZALEZ JUARES, S.C.</t>
  </si>
  <si>
    <t>Por contratación de 1 licencia anual de la plataforma de reclutamiento "LINKEDIN". Para publicaciones de ofertas de empleo que se encuentren vacantes en El Crédito Hipotecario Nacional de Guatemala.</t>
  </si>
  <si>
    <t>Por reparación de fuga en tuberías de HG de 2.5" y de 3" que incluye: Uniones Dresser de hierro fundido, accesorios y mano de obra técnica. Reparación de fuga en tuberías de 2.5" y 3" agua potable en el sótano.</t>
  </si>
  <si>
    <t>HIDROTECNICA Y SERVICIOS</t>
  </si>
  <si>
    <t xml:space="preserve">Por elaboración de 25mts2 de muros de tablayeso, 1 resane en paredes de segundo nivel, 3 suministros e instalación de refuerzos de madera en vanos para instalación de puertas. Lo anterior se llevará acabo en Centro de Negocios de Galerías del Sur, Aguilar Batres, para devolver el local en las mismas condiciones que se recibió. </t>
  </si>
  <si>
    <t>Por contratación anual de 1 servicio de recolección y transporte de desechos bio-infecciosos correspondiente de febrero 2025 a enero 2026. Por recoleccción de desechos de la Clínica Central.</t>
  </si>
  <si>
    <t>FEBRERO 2025</t>
  </si>
  <si>
    <t>ENCARGADO DE ACTUALIZACIÓN: JAQUELIN GONZALEZ</t>
  </si>
  <si>
    <t>Por compra de 10 cuminicadores GPRS. Para utilizarse en los sistemas de alarmas como accesotio de comunicación inalambrica GPRS.</t>
  </si>
  <si>
    <t>Por compra de 10 interpretaciones a color como cuadros pictóricos en técnica mixta de 0.25cm x 0.35cm con marco de 0.48cm x 0.58cm en color plateado, recubiertas con cristal líquido, temas seleccionados del mural del artista Roberto González Goyri por conmeración. Por entrega de ejemplares a Junta Directiva de El Crédito Hipotecario Nacional de Guatemala, así como a la viuda del Maestro Roberto González Goyri.</t>
  </si>
  <si>
    <t>LEONEL GUSTAVO DEL CID DÍAZ</t>
  </si>
  <si>
    <t>Por participación de el eventro "Encuentro Regional de la Vivienda". Para promoción y publicidad de Vivianda de Banco CHN a realizarse el día 26 de febrero de 2025 en el Hotel Latam de Quetzaltenango.</t>
  </si>
  <si>
    <t>ASOCIACION CENTROAMERICANA PARA LA VIVIENDA-GUATEMALA</t>
  </si>
  <si>
    <t xml:space="preserve">Por compra de 20 macetas tipo trapezoidal de fibre de vidrio medidas: ancho 0.40mts x alto 0.75mts. Se requiere para la integración del Edificio Central con la naturaleza y crear espacios acogedores y llenos de vida. </t>
  </si>
  <si>
    <t>ARQUITECTURA VERSATIL, S.A.</t>
  </si>
  <si>
    <t xml:space="preserve">Por compra de 30 memoria RAM DDR4 16Gb de 3200 Mhz y 20 memoria RAM DDR4 DIMM de 288 contactos de 16GB de 3200 MHz PC4. Para incrementar capacidad de procesamiento en memoria volatil a equipos de cómputo de escrito y portátil utilizados por anlistas, jefes y coordinadores de la Gerencia. </t>
  </si>
  <si>
    <t>Por compra de 2 controles biométricos de acceso, señal wiegand estándar, TCP/IP, RS485 Y Wifi; 4 servicio de instalación de controles biométricos de acceso, incluye: cableados y bases. Para control y gestión de asistencia de los empleados de oficinas centrales, ubicados en el sótano en el área de molinetes.</t>
  </si>
  <si>
    <t>INGENIERIA TECNOLOGÍA Y COMUNICACIONES, S.A.</t>
  </si>
  <si>
    <t>Por compra de 7 cámaras de videovigilancia IP 2 mp. Para utilizarse en proyectos de seguridad eléctronica.</t>
  </si>
  <si>
    <t>Por contratación de servicios profesionales de actuario para la realizar estudio al Plan de Jubilaciones y Prestacioes por Causa de Muerte, para el personal de El Crédito Hipotecario Nacional de Guatemala. Para analizar y dictaminar la situación financiera actual.</t>
  </si>
  <si>
    <t>QUANTIA, S.A.</t>
  </si>
  <si>
    <t>Por compra de 10,000 folletos tipo revista (libros para colorear), engrapado por el centro, carátula impresa en material Husky calibre 8, impresión de folleto a full color tiro y retiro. Para actividades lúdicas a realizarse en los centros educativos públicos, privados y en otras actividades.</t>
  </si>
  <si>
    <t>SERGIO EDUARDO IGUARDIA HUAS / SOLUCIONES LITOGRÁFICAS</t>
  </si>
  <si>
    <t xml:space="preserve">Por compra de consultas electrónicas a distancia en el Registro General de la Propiedad. Serán utilizadas dentro del proceso de análisis de solicitudes de crédito, verificación de datos de casos para cobro judicial, verificación de información de activos extraordinarios de la Institución y para las dependencia que requieran apoyo. </t>
  </si>
  <si>
    <t>Por servicio de animación por 4 horas, por actividad "Kick Off" para Gerentes, Jefes, Coordinadores y Jefes de Agencia a realizarse el 25 de enero de 2025.</t>
  </si>
  <si>
    <t>JUAN JOSE RIOS GUZMAN</t>
  </si>
  <si>
    <t>Por compra de 230 gorras color azul marino con bordado de Banco CHN, camisas tipo Columbia color azul marino con bordado de Banco CHN y 4 blusas tipo Columbia color azul marino con bordado de Banco CHN. Para entregar a Gerentes, Jefes, Coordinadores y Jefes de Agencia por actividad Kick Off a realizarse el 25 de enero de 2025.</t>
  </si>
  <si>
    <t xml:space="preserve">Por compra de 7,000 bolsas transparentes con impresión a un color del logotipo, medidas 18" de ancho, 30" de largo, 9 milesimas de grosor 4.5 por lado, impresión de la bolsa a un solo lado, en paquetes de 100 unidades. Para existencia, despacho de esta unidad y reparto a la Red de Agencias y Bovedad Central. </t>
  </si>
  <si>
    <t>Por compra de 193 paquetes o fardos, bolsas de 5 rollos, medida de 24x35" en color verde, (14 bolsas por rollo). 193 paquetes o fardos, bolsas de 5 rollos, medida 24x35" en color amarillo, (14 bolsas por rollo). 193 paquetes o fardos, bolsas de 5 rollos, medida 24x35" en color gris. (14 bolsas por rollo). Para existencia, despacho de esta Unidad y reparto a las Dependencias de la Institución.</t>
  </si>
  <si>
    <t>ESTRAPLAST, S.A.</t>
  </si>
  <si>
    <t xml:space="preserve">Por compra de 20 telefonos IP básico con 4 lineas (PoE) y LCD, pantalla a color de 2.4" 320x240 píxeles con retroiluminación voz de alta definición y mas caracterisiticas detalladas en Solicitud. Para habilitar extensiónes SIP a las Unidades de Reclutamiento y Selección de la Gerencia de RRHH, Gerencia de Cartera y Gerencia Administrativa. </t>
  </si>
  <si>
    <t xml:space="preserve">Por compra de 750 cajas de sobres membretados a dos colores con ventanilla, papel bond 90 gramos tamaño oficio, en cajas de 100 unidades. Para existencia, despacho de esta Unidad y reparto al Departamento de Cobros. </t>
  </si>
  <si>
    <t xml:space="preserve">Por compra de 300 archivadores tamaño carta armados en paquetes de 10 o 12 unidades. Para existencia, despacho de esta Unidad y reparto a las Dependencias de la Institución. </t>
  </si>
  <si>
    <t xml:space="preserve">Por compra de 200 atomizadores plásticos transparentes de 1 litro de uso rudo. Para existencia, despacho de esta Unidad y reparto a las Dependencias de la Institución. </t>
  </si>
  <si>
    <t xml:space="preserve">Por compra de 24 archivos tipo robot de 2 gavetas de melamina 5/8 con rodos plasticos, chapa frontal jalador de barra gray blue blanco aluminio, con medidas: alto 0.59m, fondo 0.55m, ancho 0.40m. Se requieren 16 para los puestos de trabajo del área de Reclutamiento y 8 para el Depto. de Mantenimiento. </t>
  </si>
  <si>
    <t>Por participación en el Congreso Nacional de Horticultura 2025. Para promoción y públicidad de Banca MIPYME de Banco CHN, a realizarse los días 27 y 28 de febrero 2025 en El Progreso Jutiapa.</t>
  </si>
  <si>
    <t>FEDERACIÓN DE ASOCIACIONES AGRICOLAS DE GUATEMALA</t>
  </si>
  <si>
    <t>Por compra de 2,050 stickers de 7cm x 7cm impresos a full color en material vinil adhesivo con impresión UV. Para kits de promocionales.</t>
  </si>
  <si>
    <t xml:space="preserve">Por instalación de lámpara LED de 2´x4´(Las lámparas las proveerá el Crédito) más suministro e instalación de cableado THHN, según el código de color indicado en planos más ducteria EMT de 2" para ducteria principal y de 1" para ducteria secundaria, incluir cajas cuadradas de 4"x4" y cajas octogonales de 4" según diseño de planos más interruptores simples y dobles más todos los accesorios EMT. Suministro e instalación de acometida para alimentar a tablero de 24 polos con ducteria BX de 11/2" y cableado de calibre AWG #4 THHN verificación y mediciones. Suministro e instalación de tablero de alimentación para circuitos eléctricos, de 12 polos monofásico incluir flipones. Debito a las malas condiciones del tablero existente se tomo la decisión de colocar un tablero con mayor capacidad para poder cubrir la carga requerida y un circuito adicional de iluminación en el área de Mercadeo y tecnología remodelada en el 4to. nivel de Edificio Central.                                                                                                                                                                                                                                                                                                                                                                                                                                                                                                                                                                                                                                                                                                                                                                                                                                                                                                                                                                                                                                                                                                                                                                                                                                                                                                                                                                                                                                                                                                                                                                                                                                      </t>
  </si>
  <si>
    <t>ISMA SISTEMAS</t>
  </si>
  <si>
    <t xml:space="preserve">Por compra de 600 folders de gusanillo tamaño oficio color azul. Para uso de formación de expedientes del personal de nuevo ingreso. </t>
  </si>
  <si>
    <t xml:space="preserve">Por compra de 1 laptop de 14 pulgadas con procesador core ultra 5 125 U, 16GB DDR4 RAM, unidad de estado sólido de 512GB, 2 USB Tipo-C con suministro de alimentación y video; 2 USB 3.2 Gen1, 1 HDMI; 1 RJ45; 1 conector de audio visuales, con licencia Windows 11 Pro y 3 años de garantía. Para oficial de Comunicación Institucional de la Unidad de Comunicación, que por su funciones, necesita un equipo portatil de pequeñas dimensiones. </t>
  </si>
  <si>
    <t xml:space="preserve">SERVICIOS Y SOLUCIONES EN TECNOLOGIA </t>
  </si>
  <si>
    <t xml:space="preserve">Por compra de 10 licencias anuales de Power Bi Pro. Para disponer de una plataforma unificada y escalable de inteligencia empresarial (Bi), para Auditoria Interna, Desarrollo Organizacional, Análsis de Crédito, Banca Empresarial, Innovación y Tecnología. </t>
  </si>
  <si>
    <t xml:space="preserve">Por servicio de consultoria, para la facilitación de taller de alineación para los objetivos estratégicos del Banco. </t>
  </si>
  <si>
    <t>STRATEGO PROJECTS, S.A.</t>
  </si>
  <si>
    <t>Publicaciones obligatorias. El presente evento tiene como objeto la contratación del servicio de PUBLICACIONES OBLIGATORIAS para ser utilizado por "El Crédito", para dar cumplimiento al acuerdo SIN No. 40-2023, artículo 9, y literal (c) del artículo 43 de la Leyde Contrataciones del Estado.</t>
  </si>
  <si>
    <t>PUBLICENTRO DE GUATEMALA, S.A.</t>
  </si>
  <si>
    <t>Por renovación anual de la plataforma virtual de capacitación misma que incluye: hasta 1200 usuarios, capacitación a capacitadores y administradores, personalización de plataforma con logotipos y colores, actualización y mejoras, video conferencias, almacenamiento ilimitado y soporte Técnico 24x7. Dirigido al uso de todo el personal para realizar capacitaciones por medio del uso de la plataforma. La licencia cuenta con una duración de un año, correspondiente del 13 de febrero de 2025 al 12 de febrero de 2026.</t>
  </si>
  <si>
    <t>GODFREY JOEL ALVARADO SOBIO / MAYAVIRTUAL TECHNOLOGIES</t>
  </si>
  <si>
    <t xml:space="preserve">Por plan protección con cloudflare pro por 1 año, la licencia cubre: protección contra bots malicios, proteción contra ataques dirigidos, desafio de captcha en plataforma, protección contra vulnerabilidades en plataforma, detección de ataques de fuerza bruta con credenciales robadas. Para mitigar los riesgos técnologicos en la plataforma virtual de capacitación, que es utilizada por todo el personal del Crédito Hipotecario Nacional de Guatemala para capacitarse. La licencia cuenta con una duración de un año, correspondiente del 13 de febrero de 2025 al 12  de febrero de 2026. </t>
  </si>
  <si>
    <t>Por compra de 1,300 plantas suculentas variadas. Para entregar al personal que labora en la Institución en actividad "Edificio Verde" a realizarse el 14 de febrero de 2025.</t>
  </si>
  <si>
    <t>VIVERO JARDINES DEL PARAISO</t>
  </si>
  <si>
    <t>2497952K</t>
  </si>
  <si>
    <t>Por fabricación más instalación de: bandeja de 1.20m x 0.75m con aluzinc, pintada en color negro, anclada al techo con varillas roscadas y pernos expansivos más instalación de tubo PVC de 3/4" conectada a tubería de drenaje de 2" en área de calentadore; bande de 0.90m x 0.90m con aluzinc, pintada en color negro, anclada al techo con varillas roscadas y pernos expansivos más instalación de tubo PVC de 3/4" conectada a tubería de drenaje de 2" de aire acondicionado. Por filtraciones en tubería ubicado en la parte externa del edificio para prevenir filtraciones en el gimnasio en la epoca de invierno.</t>
  </si>
  <si>
    <t>JAIME GILBERTO SANTOS GARCÍA / REMODELA</t>
  </si>
  <si>
    <t>Por compra de 1 aspiradora vertical industrial. Para limpieza de alfombras ubicadas en oficinas del 5to. Nivel de Edificio Central.</t>
  </si>
  <si>
    <t>Por adquisición de 1 equipo de aire acondicionado tipo mini Split piso techo de 36,000 BTU, E410A, 208-230V; 4 servicios de mantenimiento preventivos trimestral. Por instalación de quipo en el área de Gerencia General del Edificio Central.</t>
  </si>
  <si>
    <t>Por compra de 1 forro para jardinera con medidas de 3.24m x 0.39m x 0.52m con planchas de PVC imitación mármol, sobre estructura de postes galvanizados y zócalo de PVC negro, según diseño; Suministro e instalación de 3.05m de tira de luces LED con difusor y transformador. Para jardinera ubicada en el área de ingreso de colaboradores en el sótano del Edificio Central.</t>
  </si>
  <si>
    <t>Por servicio de: desinstalación de 1 rótulo exterior de CHN (incluye corte de pernos y tallado de muro por desmontaje); desmontaje de 1 series de imagenes publicitarias, afiches aéreos y sistemas de suspensión; desmontaje de 1 puerta de bóveda, marco encajuelado más desplazamiento a bodega más carga y descarga; desmontaje de 1 ducteria de aire acondicionado exintente; 1 fundición y tallado de vano en vano de puerta de bóveda (incluye material y mano de obra); suministro de materiales más mano de obra de preparación de muros por desprendemiento de acabado más resane de muros en áreas dañadas; suministro más aplicación de 14m2 de sellador más impermeabilizante en muros dañados por humedad; suministro más aplicación de 212m2 de pintura a base de aceite en área de zócalo. Por readecuación del inmueble Agencia Antigua Guatemala, para su devolución de acuerdo a la visita técnica realizada.</t>
  </si>
  <si>
    <t>Por compra de: 10 bolsas de cemento blanco de 42.5kg; 5 bolsas de adhesivo blanco de 20kg; 20 cubetas de aditivo mejorador de resistencia y adherencia de mortero; 7 pares de botas de hule negra talla 39; 7 lentes de seguridad transparente; 4 serruchos de mango de madera de 16"; 1,000 clavos para concetro de 2.7mm x 50mm; 30 esponjas celulosa cero rayas; 5 varillas de hierro corrugado G-60 de 3/8" legitimo; 1 limpiador de calcio, sarro y oxido. Para ejecución de los trabajos de restauración en los murales externos fachada oriente.</t>
  </si>
  <si>
    <t>Por compra de: 1 basurero redondo de pedal de 12L de acero inoxidable; 1 secador de mano de acero inoxidable con sensor para uso autómatico de 120v; 1 dispensador de papel higiénico tamaño jumbo de acero inoxidable. Para colocación de accesorios en servicio sanitario de la Gerencia de Mercadeo en el 4to. Nivel del Edificio Central.</t>
  </si>
  <si>
    <t>Por compra de 5 kit colgantes en soportes roscados NPS de 1.5". Por accesorios de instalación para cámaras PTZ exteriores a instalarse en Oficinas Centrales.</t>
  </si>
  <si>
    <t>Por compra de rotulos en acrilico transparente con imagen tipo espejo dos cara en las siguientes cantidades y medidas: 18 de 0.40m x 0.15m para Gerencia tipo Bandera; 24 de 0.12m x 0.20m para baños; 14 de 0.35m x 0.13m para identificadores de nivel; 34 de 0.40m x 0.15m para Departamentos y Salones. Para identificar las áreas y gerencias del Edificio Central.</t>
  </si>
  <si>
    <t>EXHIBE INDUSTRIAL, S.A.</t>
  </si>
  <si>
    <t xml:space="preserve">Por compra de 300 timbres notariales de denominación Q. 10.00, 300 timbres fiscales de denominación Q. 5.00 y 600 timbres forenses de denominación Q. 1.00. Para la legalización de mandato Gerente de Cobranza Judicial y presentación de demandas ante los distintos juzgados civiles y de paz. </t>
  </si>
  <si>
    <t>COPYMATZ</t>
  </si>
  <si>
    <t xml:space="preserve">Por suministro e instalación de 11 cortinas enrollables de color screen 5% Ivory, con medidas de 2.5mx3m. Cambio de cortinas por deterioro en el call center del 5to. Nivel del Edificio de 5ta. Avenida por deterioro. </t>
  </si>
  <si>
    <t>DISTRIBUIDORA TECNI CORTINAS</t>
  </si>
  <si>
    <t xml:space="preserve">Por 12 servicios de manejo integrado de plagas urbanas. Servicio de control de plagas necesario para bodega Almacenadora de Crédito Hipotecario Nacional de Guatemala, zona 12. </t>
  </si>
  <si>
    <t>Por instalación de bomba y tanque hidroneumático de agua, incluye: desmontaje de sistema antiguo, servicio de motor y bomba de agua, instalación de bomba de agua con tanque hidroneumático, conexión de tuberías de abastecimiento y succión de agua, corte de concreto para pasar tubería PVC, fundición de bordillo en L para protección de tuberías PVC, pruebas de presión, funcionamiento y puesta en marcha. Lo anterior es necesario para el funcionamiento de cisterna de Almacenadora del CHN, zona 12.</t>
  </si>
  <si>
    <t xml:space="preserve">Por suministro e instalación de 2 persianas verticales de 2.5m de alto x 1m de largo y servicio de desmontaje y reinstalación de 2 cortinas para centrado. Instalación de cortinas por nuevos puestos de trabaj en Gerencia de Juridico, del Edificio Central. </t>
  </si>
  <si>
    <t xml:space="preserve">Por compra de 50,000 precintos denominación Q. 500.00, papel bond 80 gramos impreso en color gris en fajos de 100 unidades y 10,000 precintos denominación Q. 1,000.00, papel bond 80 gramos impreso en color rosado en fajos de 100 unidades. Para existencia, despacho de esta Unidad y reparto a las Dependencias de la Institución. </t>
  </si>
  <si>
    <t>Por compra de 560 gorras confecconadas en gabardina azul marino, bordado con 1 logo al frente (2 colores), broche de velcro, talla única (arte brindado por El Crédito). Para ser utilizado por los colaboradores de la Gerencia de Banca de Personas en el lanzamiento y actividades planificadas en el programa "Todos a Bordo", que se llevará acabo durante el 2025.</t>
  </si>
  <si>
    <t>Por compra de 85 camisas tipo polo color blanca, bordado con 1 logo al frente del lado izquierdo a 2 colores (el arte será brindado por El Crédito) en las siguientes cantidades y tallas: 11 talla "S", 33 talla "M", 27 talla "L", 9 talla "1XL", 3 talla "2XL" y 1 talla "4XL". Para ser utilizado por los colaboradores de la Gerencia de Banca de Personas en el lanzamiento y actividades planificadas en el programa "Todos a Bordo", que se llevará acabo durante el 2025.</t>
  </si>
  <si>
    <t>Por servicio de alquiler de 2 fletes con camión de 5 toneladas para traslado de desechos en bodega zona 5 hacía vertedero autorizado (incluye: 2 personas para carga, descarga y 1 piloto). Por extracción de desechos de ripio y basura.</t>
  </si>
  <si>
    <t>ÁNGEL ALFREDO MAZARIEGOS ESTÉVEZ / TRANSPORTES MAZARO</t>
  </si>
  <si>
    <t>Por suministro e instalación de 70m de cable THHN calibre 12 por readecuación eléctrica en áreas de 2do. Nivel, incluye 7 unidades de tapaderas ciegas eléctricas, tomacorrientes e iluminación; limpieza de piso, estructuras de madera y retiro de ojo de pescado en vidrios; reparación de 2 puertas de madera de servicio sanitario de 2do. Nivel; reparación de 1 fuga en servicio sanitario de 2do Nivel (incluye materiales y mano de obra); limpieza, remoción de hongo y mantenimiento de pila de concreto existente. Por readecuación del inmueble Agencia Antigua Guatemala, para su devolución (según visita técnica realizada).</t>
  </si>
  <si>
    <t>JOSÉ MERCEDES LOTZOJ POPOL / CONSTRUCTORA HIDALGO</t>
  </si>
  <si>
    <t>Por compra de 200 bolsas de 34cm x 43cm de tafeta color azul, impresión DTF con logotipo del Banco CHN en color blanco. Para publicidad del Banco para distintas actividades.</t>
  </si>
  <si>
    <t>Por alquiler de: 1 stand de 3m x 3m; 1 lona de 3m x 3m (incluye impresión e instalación); 1 alfombra imitación grama de 3m x 3m; 1 mesa; 3 sillas; 1 toldo de 3m x 3m; 1 servicio de traslado de mobiliario; 1 toma corriente; 2 servicios de montaje y desmontaje. Para promoción y publicidad de Banca MIPYME de Banco CHN, a realizarse los días 27 y 28 de febrero de 2025 en El Progreso, Jutiapa.</t>
  </si>
  <si>
    <t>Por servicio de levantamiento topográfico en inmueble identificado como Finca Casa Blanca jurisdicción del Municipio de Santa Lucía Cotzumalguapa, Escuintla, inmueble que fue transmitdo al fideicomiso de administración y realización de activos excluidos de Financiera de Occidente, S.A., cuyo fiduciario es Financiera Summa, S.A. y El CHN es el fideicomisario o beneficiario del fideicomiso por tener 100% de certificados de participación. Trabajo solicitado por Comité de Activos Extraordinarios Sesión CAE-01-2025 de fecha 9 de enero de 2025.</t>
  </si>
  <si>
    <t>GF CONSULTING, S.A.</t>
  </si>
  <si>
    <t xml:space="preserve">Por servicio de mantenimiento Preventivo PL2, por kilometros recorridos, al vehículo P-206KBZ al servicio de Presidencia. </t>
  </si>
  <si>
    <t xml:space="preserve">Por compra de 9 basureros plasticos de 50 lts, con pedal. 3 color amarillo, 3 color verde y 3 color gris. Para cubrir lugares faltantes en Edificio Central y 10ma. Avenida. </t>
  </si>
  <si>
    <t>GRUPO M&amp;R, S.A.</t>
  </si>
  <si>
    <t xml:space="preserve">Por suministro de 1 panel de control, 1 alternador, 1 cargador de baterias 12V y 1 batería 12V. Para la reparación de la planta de emergencia de la Agencia Rethalhuleu. </t>
  </si>
  <si>
    <t xml:space="preserve">Por servicio de desinstalación de 10.95m2 de piso, suministro de materiales para 10.95m2 nivelación de base de concreto más mano de obra, suministro de 10.95m2 de piso porcelanato de 0.60x0.60 metros más instalación. Se requiere para la remodelación de Agencia SAT Chimaltenango, de acuerdo a la nueva imagen de SAT. </t>
  </si>
  <si>
    <t>CONSTRUCTORA Y SUPERVISORA "CONSA"</t>
  </si>
  <si>
    <t>Por reparación y reinstalación de puerta abatible de aluminio euro color negro; incluye bisagras y ajuste de vidrio. Se requiere para la reparación de puerta en sala de reuniones de Agencia zona 15.</t>
  </si>
  <si>
    <t xml:space="preserve">Por compra de 72 planchas de cielo falso mineral de 2x4 pies. Para los cuartos de cableado de tecnología en el Edificio Central. </t>
  </si>
  <si>
    <t xml:space="preserve">Por compra de 25 cubetas de pintura látex blanco satinado para interior, (cubeta de 5 galones). Para aplicación en la red de agencia de El Crédito Hipotecario Nacional de Guatemala. </t>
  </si>
  <si>
    <t xml:space="preserve">Por desinstalación de mueble de ventanilla de 1.60 mts de ancho y desinstalación de puerta de vidrio de acceso a Agencia de 0.80 metros x 2.05 metros. Se requiere para la remodelación de Agencia SAT Chimaltenango, de acuerdo a la nueva imagén de SAT. </t>
  </si>
  <si>
    <t>Por compra de 60 plantas de oreja de burro, 20 bolsas de piedra poma grande, 18 costales de tierra negra preparada. Se requiere para el llenado de macetas del Edificio Central para crear espacios acogedores y llenos de vida.</t>
  </si>
  <si>
    <t>JORGE ARMANDO MARIN GONZÁLEZ / TROPICAL JARDIN</t>
  </si>
  <si>
    <t>Por presencia de marca en la "I Feria Vivienda para Todos". Para promoción y publicidad de Vivienda de Banco CHN a realizarse el 17 y 18 de mayo de 2025 en el Parque de la Industria, salor No. 9.</t>
  </si>
  <si>
    <t>Por suministro más instalación de mobiliario para receptores, suministro más instalación de mobiliario fabricado con melamina (credenza), suministro e instalación de 2 ventanas fijas y puerta de vidrio claro de 5mm con perfilería de aluminio euro acabado natural anodizado, (detalles en solicitud). Se requiere para la remodelación de Agencia SAT Chimaltenango, de acuerdo a la nueva imagen, (se realizó visita tecnica).</t>
  </si>
  <si>
    <t xml:space="preserve">Por suministro mas aplicación de 715m2 de pintura a base de agua en muros existentes del primero y segundo nivel (lobby doble altura, receptores, oficina de jefe de agencia, archivos, bóveda, servicios sanitarios, área de servicio, cocina, cuarto eléctrico, bodega). Suministro más aplicación de pintura anticorrosiva mate color negro para 15 gradas metálicas y pasamanos, se requiere visita técnica. Se requiere para la readecuación del inmueble Agencia Antigua Guatemala, para su devolución. </t>
  </si>
  <si>
    <t xml:space="preserve">Por reparación de vitrina exhibidor de monte de piedad: suministro e insalación de vidrio templado de 8mm claro, incluye desmontaje, (detalles en solicitud). Se requiere para la reparación de vitrina del mueble de exhibidor de Monte de Piedad de Agencia Puerto San José, (se realizará visita técnica). </t>
  </si>
  <si>
    <t xml:space="preserve">Por compra de botarga inflble (disfraz) con opción estatico de 2.20mts de alto, elaborado en tela impermeable 100% protección rayos UV, recubrimiento lafgard, solidez al color y a la migración resistente a la tensión y al rasgado... y mas detalles en solicitud. Para ser utilizado por los valuadores de Monte de Piedad para realizar promoción en diferentes eventos y actividades. </t>
  </si>
  <si>
    <t xml:space="preserve">Por compra de 12 baterias de 12V, 100Ah., para cambio en inversor en Agencia Solola. </t>
  </si>
  <si>
    <t xml:space="preserve">Por compra de barreno percutor de 1/2" de 18 voltios. Para uso en la bodega de la Unidad de Proveeduría y en Bodega el Caminero Mixco de la zona 6. </t>
  </si>
  <si>
    <t>FERRETERIA LEWONSKI, S.A.</t>
  </si>
  <si>
    <t xml:space="preserve">Por cerramiento de gradas, por medio de PVC de 5mm más forro de vinil color azul en ambas caras. Se requiere para la remodelación de Agencia Temporal Antigua Guatemala. </t>
  </si>
  <si>
    <t xml:space="preserve">Por rótulo pared blanca: letras "Banco CHN" tipo block 5cm relieve acrílico pintado de color azul. Letras "CREDITO HIPOTECARIO NACIONAL" en acrílico de 5mm pintado de color azul. Incluye instalación, medidas: 35cm alto x 167cm largo. Rótulo parede azul: Letras "Banco CHN" en acrilico lechoso de 10mm. Letras "CREDITO HIPOTECARIO NACIONAL" en acrílico lechoso de 5mm. incluye instalación, medidas: 30cm alto x 144cm largo. Se requiere para la identificación exterior e interior de Agencia SAT Chimaltenango por remodelación. </t>
  </si>
  <si>
    <t xml:space="preserve">Por compra de 1 kit de transmisión inalámbrico de audio, 1 tripode de aluminio de 2 secciones con cabezal de video, 2 tarjetas de memoria de 64GB, 1 teleprompter y 1 maletín para teleprompter. El equipo se utilizará para facilitar la lectura en la grabación de video para el material publicitario y complemento del equipo de fotografía de la Gerencia de Mercadeo. </t>
  </si>
  <si>
    <t>Por compra de: 4 mesas degustadoras de 82.3cm x 85cm armables de PVC rotuladas con vinil adhesivo impreso en alta resolución; 10 banderolas de viento tipo pluma de 3.00m para exterior con base de acero, incluyendo bolsa de transporte con impresión en alta resolución; 5 roll up de 0.80m x 2.00m con impresión incluido el diseño; 1 mesa coctelera de 61cm de diametro con 70cm de alto mínimo y 92cm de alto máximo, top de melamina, sube y baja hidráulico. Back panel para diferentes activaciones o stand en ferias de Vehículos / Open House.</t>
  </si>
  <si>
    <t>Por servicio de: 10 excavaciones de 0.5m3 por busqueda de fuga de agua en varias áreas del sótano; 1 demolición de 0.5m2 en sección de muro de contención en área de cisterna; 1 rastreo de fuga en tubería subterránea por medio de sonar; elaboración de 1 caja de registro para tuberías en área de reparación (incluye tapa tipo escotilla); llenado y compactación de 3 perforaciones de 0.5m3 con selecto y concreto en área de archivo y cuarto de marimba; llenado y compactación de 6 perforaciones de 0.5m3 con selecto y piso de granito en área de cuarto de la marimbal, bodega de mantenimiento y tienda; llenado de 1 perforación y fundición de muro de contención, resane de pared en área de cisterna; 2 servicios de extracción de 3m3 de ripio. Por exploración y reparación de piso para localización de fuga de agua en el sótano del Edificio Central.</t>
  </si>
  <si>
    <t>Por compra de 5 sistemas de alimentación ininterrumpida (UPS) de 3KVA. Torre de 2,700W en línea, 120Vac. Para reemplazo de equipos de alimentación interrumpida dañas en Agencias del Banco.</t>
  </si>
  <si>
    <t>ELECTRONICA COMUNICACIONES Y SERVICIOS, S.A.</t>
  </si>
  <si>
    <t xml:space="preserve">Por compra de 300 tapetes para mingitorio varios aromas, 300 botes de jabon en polvo de 400 gramos y 50 galones de limpia vidrios con tapa antiderrame. Para existencia, despacho de esta Unidad y reparto a las Dependencias de la Institución. </t>
  </si>
  <si>
    <t xml:space="preserve">Por compra de 5,000 porta documentos color azul marino, impreso a un color el logotipo, en paquetes de 100 unidades. </t>
  </si>
  <si>
    <t xml:space="preserve">Por servicio de mantenimiento para jardines del Edificio Central, por el período comprendido del 1 de marzo al 30 de abril del 2025, el cual deberá incluir como mínimo lo siguiente: 1 jardinero debidamente uniformado, tres veces por semana, (lunes a viernes) en horario de 7:00 a 16:00 horas para realizar las tareas de riego de plantas, árboles y jardineras, limpieza de plantas y macetas, poda de árboles, cetos y plantas diversas, corte de grama y definición de orillas, deshierbe de jardines, resiembrea de plantas, aplicación de fertilizantes, insecticidas y fungicidas, supervisión. Para la cotización se requiere visita técnica por parte de los interesados en ofertar para verificar los jardines y determinar la magnitud del servicio a prestar. Se requiere para mantener los jardines en condiciones adecuadas. </t>
  </si>
  <si>
    <t xml:space="preserve">JARDINES Y SERVICOS </t>
  </si>
  <si>
    <t xml:space="preserve">Por compra de 4 banderas para uso exterior en medidas 2.30m x 3.68m, tela Nylon Oxford Solar Max, dos mosquetones inoxidables (2 por cada bandera), en las siguientes cantidades y caracteristicas: 2 de Guatemala con franjas confeccionadas, escudo impreso en sublimación en ambos lados (diseño oficial); 1 de Banco CHN con fondo blanco, logotipo azul pintado frontal positivo y reverso negativo; 1 de Banco CHN con fondo azul, logotipo blanco pintado frontal positivo y reverso negativo. Para uso en la plaza de banderas del Edificio Central. </t>
  </si>
  <si>
    <t xml:space="preserve">Por compra de 1 trituradora de papel con capacidad estándar de hojas. (aprox. 15 – 18 hojas), será utilizada para destruir docuementos que contienen información confidencial.  </t>
  </si>
  <si>
    <t>Por compra de 1 batería de 11.4v para laptop de marca Katana modelo GF76, No. de serie K2108N01521252. Por reemplazo de batería por falla de laptop utilizada por Auditoria Interna.</t>
  </si>
  <si>
    <t>LESTHER ESAÚ MAZARIEGOS LÓPEZ / IMPORTADORA Y PRESTADORA DE SERVICIOS INNI</t>
  </si>
  <si>
    <t>Por compra de varios dispositvos electrónicos, se adjunta listado. Para utilizarse como respuesta para los sistemas de seguridad electrónica de agencias locales y departamentales.</t>
  </si>
  <si>
    <t>Por compra de 11 bobinas o cajas de cable multifiliar, en las siguientes cantidades y caracteristicas: 2 de 12 hilos (6 pares) 1,000'; 4 de 6 hilos (3 pares) 500´; 3 de 8 hilos (4 pares) 500´; 2 de 4 hilos (2 pares) 1,000´. Para proyectos de seguridad electronica del Departamento de Seguridad.</t>
  </si>
  <si>
    <t>GABRIEL GERARDO SILIEZAR CARAVANTES / TECNOSEGURIDAD</t>
  </si>
  <si>
    <t>Por compra de una puerta de bóveda de 0.90m x 2.10m, con dos diales mecánicos de apertura, nivel 3 de blindaje. Para utilizarse en la bóveda de Agencia Naranjo.</t>
  </si>
  <si>
    <t>Por trabajos de desmontaje y montaje de molinetes dobles de acceso en oficinas centrales (incluye cableado de cables de control y energización). Por trabajos de traslado de molinetes en el sótano del Edificio Central.</t>
  </si>
  <si>
    <t>Por patrocinio en evento de lanzamiento de "Concurso Nacional de la Vivienda". Para promoción y publicidad de Vivienda de Banco CHN, a realizarse el día 24 de abril del 2025 en el Colegio de Arquitectos en zona 15.</t>
  </si>
  <si>
    <t xml:space="preserve">Por compra de 100 tijeras mango plástico color negro de 8 pulgadas de largo, con su funda o estuche, 1,000 borradores de goma blanca de medida 2x1 pulgada, 3,000 lapiceros color negro punta mediana 1.0 mm, mango transparente hexagonal, en cajas de 12 unidades, 75 tintas para marcador de pizarrón colores azul, negro y rojo de 30Ml, envase tipo gotero, (25 unidades por color) y 300 barras de goma blanca de 40 gramos. Para existencia, despacho de esta Unidad y reparto a las Dependencias de la Institución. </t>
  </si>
  <si>
    <t xml:space="preserve">Por compra de 1,000 marchamos o precintos plásticos, color azul con logotipo impreso en color blanco, tamaño de área de bandera 45.5x20mm y tamaño de la cola plana de bloqueo 330x7x2 mm. Para existencia, despacho de esta Unidad y reparto a las Dependencias de la Institución. </t>
  </si>
  <si>
    <t>DISTRIBUIDORA &amp; OUTSOURCINGTOC</t>
  </si>
  <si>
    <t xml:space="preserve">Por compra de 8 batas color azul marino con logotipo Institucional. Para el personal que labora en la Unidad, según Pacto Colectivo de Condiciones de Trabajo Vigente Articulo 37, numeral 5. </t>
  </si>
  <si>
    <t>INDUSTRIAS DE UNIFORMES ARCHILA DE LEÓN</t>
  </si>
  <si>
    <t>Por alquiler de: espacio para colocar 1 stand de 6m x 6m; 2 conexiones eléctricas de 110wts; 100 tickets de juegos infantiles para clientes. Para promoción y publicidad de MIPYMES de Banco CHN en la I Feria Vivienda para Todos, a realizarse el 17 y 18 de mayo de 2025 en las instalaciones de El Parque de la Industria en el salón #9.</t>
  </si>
  <si>
    <t>Por participación en el evento denominado "X Foro Latinoamericano de Banca Comunal" a realizarse en el Hotel Solei de Antigua Guatemala los días 19, 20 y 21 de marzo de 2025. Por promoción y publicidad de MIPYMES de Banco CHN.</t>
  </si>
  <si>
    <t>RED DE INSTITUCIONES DE MICROFINANZAS DE GUATEMALA</t>
  </si>
  <si>
    <t>Por servicios de fabricación, instalación, reubicación y suministro de: 1 vano de 0.90m x 2.10m fabricado de tablayeso a 2 caras con acabado liso y estructura con postes galvanizados y refuerzo de maera para instalación de puerta; 1 puerta de aluminio existente (incluye desarmado para cambiarle sentido a la puerta, se requiere visita técnica para validar medidas y nueva ubicación); 1 top de 1.20m x 0.60m fabricado con melamina de 5/8´ y tapacantos; 2 canaletas de 1.20m para instalación de tomacorrientes y puntos de red, conectados a ductos actuales (incluye accesorios, se requiere visita técnica para validar medidas de la ductería actual); refuerzo de madera dentro de tabique para top (incluye sellado de tabique y aplicación de pintura, se requiere visita técnica para validar medidas y ubicación); 1 puerta con medidas de 0.90m x 2.10m formado por dos hojas abatibles horizontales, con marco de madera forrada de MDF de 1/8´ y formica color negra; 1 vidrio fijo con marco de aluminio anodizado de 1.65m x 1.17m con cortes especiales, vidrio claro de 5mm y Sanblast gris, con diseño similar al existente. Por readecuación del área de reclutamineto de Recursos Humanos en el 2do. Nivel del Edificio de 5ta. Avenida.</t>
  </si>
  <si>
    <t xml:space="preserve">Por compra de 2 micrófonos de solopa, ULM300LAV Ultralink, micrófono digital de lavalier (2.4 GHz) con receptor Behringer. Para el uso en las distintas actividades, realizadas en los salones de Capacitación (auditorio, Carlos Merida y Efrain Recinos). </t>
  </si>
  <si>
    <t>PROVEEDORA DE TECNOLOGÍA Y SUMINISTROS PROTECS</t>
  </si>
  <si>
    <t xml:space="preserve">Por compra de 200 albendazol 400 mg tabletas. Para uso de jornada de desparacitación personal del Edificio 5ta. Avenida. </t>
  </si>
  <si>
    <t xml:space="preserve">Por compra de 25 galones de vítrico rosado para pulir piso, con vencimiento año 2026. Para existencia, despacho de esta Unidad y reparto a las Dependencias de la Institución. </t>
  </si>
  <si>
    <t>YAPE INVERSIONES, S.A.</t>
  </si>
  <si>
    <t xml:space="preserve">Por compra de 200 cajas plásticas color azul marino con tapadera, medidas 60x40x30 cm, capacidad 57 litros, material plástico de alta resistencia, (polieteno de alta densidad). Para existencia en esta Unidad y despacho a la Red de Agencias, Gerencias y Departamentos Adscritos. </t>
  </si>
  <si>
    <t xml:space="preserve">Pauta digital por medio de posts e historias en plataforma de Meta con contenido estatico; correspondiente al periodo del 11 de marzo al 31 de marzo de 2025. Para trafico del producto "Mi Primera Casa". </t>
  </si>
  <si>
    <t xml:space="preserve">META </t>
  </si>
  <si>
    <t xml:space="preserve">Pauta digital por medio de reels e historias en plataforma de Meta; correspondiente al periodo del 11 de marzo al 31 de marzo de 2025. Para alcance y posicionamiento de marca por medio de la campaña "El amor por tus sueños". </t>
  </si>
  <si>
    <t xml:space="preserve">Por compra de 100 libros físicos "La Vaca" - Autor: Camilo Cruz. Para el plan de mejora del programa "Todos a Bordo", para el personal de la Gerencia Banca Personas, red de agencias y Contac Center. </t>
  </si>
  <si>
    <t>MERCADOWEB, S.A</t>
  </si>
  <si>
    <t>Por compra de 100 libros "Servicios que Vale Oro" por el autor Julio Alvarado Porres. Para contar con herramientas necesarias para mejorar el abordaje hacía clientes internos y externos, con la finalidad de que sea parte de la estratégia integral institucional por capacitación del personal de la Gerencia de Análisis de Créditos.</t>
  </si>
  <si>
    <t xml:space="preserve">Por compra de bocina partybox encore 100W, con bluetooth con dos microfonos incluidos. Para el uso en las distintas actividades, realizadas en los salones de capacitación, (Auditorio, Carlos Merida y Efrain Recinos). </t>
  </si>
  <si>
    <t>Por alquiler de 1 paquete audivisual que incluye: 4 bocinas amlificadas, 1 consola multicanal, 1 micrófono de cable, 2 micrófonos inalámbricos de mano, 1 micrófono de solapa o diadema, 1cable de audio de laptop de 8mts, 2 cañoneras de 4000 lúmenes, 2 pantallas de 9x12 pies, 1 spliter HDMI y cables de transmisión, 2 técnicos. 200 refrigerios que incluyan; 1 opción dulce, 1 opción salada, bebida natural, café y te. 1 renta de salón con capacidad para 200 personas. Para evento "Aliados del Futuro" de la Gerencia de División de Seguros con invitados de la "Asociación Guatemalteca de Agentes Profesionales del Seguro" el día 20 de marzo del 2025.</t>
  </si>
  <si>
    <t xml:space="preserve">Por compra de 560 cintas sublimadas full color con broche metálico o plástico y estuche plástico para carnet. Para material de apoyo dentro del plan de mejora del programa "Todos a Bordo", para el personal de la Gerencia Banca Personas, red de agencias y Contact Center. </t>
  </si>
  <si>
    <t xml:space="preserve">Por suministro e instalación de una condensadora de 60KBTU, incluye: tubería de cobre y accesorios. Cambio de condensadora del aire acondicionado por llegar al final de su vida útil,en Agencia Mazatenango. </t>
  </si>
  <si>
    <t xml:space="preserve">Por compra de 2 impresoras de inyección de tinta de 4 colores (CMYK), resolución maxima de impresión hasta 4.800 x 1.200 dpi, resolución máxima de copiado de 300 x 600 dpi capa plana y 300 x 300 dpi en ADF, 1 puerto USB 2.0, 1 puerto Ethernet, Wi-Fi, garantía de 1 año. Para las Gerencias de Cumplimiento y Recursos Humanos, para impresión de reportes e informes a las Gerencias y Autoridades del Banco. </t>
  </si>
  <si>
    <t xml:space="preserve">Por compra de 25 lectores de huella con sensor óptico, compacto y liviano, interfaz USB 2.0 resolución de 512 ppi. Para uso de las agencias por obsolescencia: (1) chichicastenango; (2) cobán; (2) Escuintla; (1) Jutiapa; (2) Las Palmas Retalhuleu; (1) petén; (1) Puerto Barrios; (1) Sololá; (1)Tiquisate; (3) Zacapa; (5) Central y por contingencia; (5) Tecnología. </t>
  </si>
  <si>
    <t xml:space="preserve">Por compra de 1 cabezal para plotter HP Designjet T250, 1 mantenimiento de plotter e instalación de cabezal. Por error "0xc19a0015" de cabezal de impresión no detectado o instalado de forma correcta. Es necesario el reemplazo de cabezal por daño y el mantenimiento del plotter utilizado en la Gerencia Administrativa. </t>
  </si>
  <si>
    <t>REPARACION DE PLANTA DE EMERGENCIA DE AGENCIA PETAPA</t>
  </si>
  <si>
    <t>NELSON ALEXANDER PÉREZ GARCÍA</t>
  </si>
  <si>
    <t>CAMBIO DE VIDRIO RAJADO EN INGRESO DEL 5TO NIVEL</t>
  </si>
  <si>
    <t xml:space="preserve">"ALIADOS DEL FUTURO" CON LA GERENCIA DE SEGUROS </t>
  </si>
  <si>
    <t>GRUPO PUBLIKANDO, S.A.</t>
  </si>
  <si>
    <t xml:space="preserve">PROFESIONALES CONSULTORES ASOCIADOS, S.A. </t>
  </si>
  <si>
    <t>1</t>
  </si>
  <si>
    <t xml:space="preserve">ROLL UPS DE 080*2.00 MTS, FULL COLOR, EN MANTA VINILICA CON ESTUCHE PARA TRANSPORTARLOS. </t>
  </si>
  <si>
    <t>MARZO 2025</t>
  </si>
  <si>
    <t>INFORME DE ENCUESTA SALARIAL DEL SISTEMA FINANCIERO 2025</t>
  </si>
  <si>
    <t>ABRIL 2025</t>
  </si>
  <si>
    <t>Contratación de suministro e instalación de vidrios, fabricación de vano, reinstalación de puerta de vidrio y aluminio. se requiere la instalación de vidrios para remplazar los faltantes, la fabricación de un vano de tablayeso y reinstalación de puerta, en el área de reclutamiento de recursos humanos, en el segundo nivel del edificio de quinta avenida.</t>
  </si>
  <si>
    <t xml:space="preserve">JAIME GILBERTO SANTOS GARCÍA / REMODELA </t>
  </si>
  <si>
    <t>Q. 3,925.00</t>
  </si>
  <si>
    <t>Contratación de LICENCIAMIENTO DE EDICION DE VIDEO E IMAGENES. Por la restructuración de la Gerencia de Mercadeo, se debe realizar la compra de licencias de edicion multimedia, conforme al oficio GM-009-2025 de la Gerencia de Mercadeo.</t>
  </si>
  <si>
    <t>EDUARDO EFRAÍN ESCOBAR PÉREZ / JEMBA SYSTEMS</t>
  </si>
  <si>
    <t>Contratación de SUMINISTRO E INSTALACIÓN DE VIDRIOS, FABRICACIÓN DE VANO, REINSTALACIÓN DE PUERTA DE VIDRIO Y ALUMINIO. SE REQUIERE LA INSTALACIÓN DE VIDRIOS PARA REMPLAZAR LOS FALTANTES, LA FABRICACION DE UN VANO DE TABLAYESO Y REINSTALACIÓN DE PUERTA, EN EL ÁREA DE RECLUTAMIENTO DE RECURSOS HUMANOS, EN EL SEGUNDO NIVEL DEL EDIFICIO DE QUNTA AVENIDA</t>
  </si>
  <si>
    <t>contratación de RENOVACIÓN DE SOLUCIÓN PARA MONITOREO DE POSICIONAMIENTO DE MARCA CHN EN INTERNET. Con el fin de prevenir fraudes y phishing, es necesario contar con la solución que permite monitorear el posicionamiento de marca de la institución en los buscadores de internet, con el fin de mantener un buen posicionamiento de CHN en los buscadores en internet, se realizará la renovación al momento una vez autorizada la compra.</t>
  </si>
  <si>
    <t>SEMRUSH</t>
  </si>
  <si>
    <t>adquisición de ACOMETIDA Y PERFILES. Por remodelación de Agencia SAT Chimaltenango</t>
  </si>
  <si>
    <t>contratación de SERVICIO DE MANTENIMIENTO PREVENTIVO MENSUAL A LOS ELEVADORES DEL EDIFICIO CENTRAL. Servicio de mantenimiento preventivo de los ascensores, para mantener el servicio que prestan en el Edificio Central en optimas condiciones.</t>
  </si>
  <si>
    <t>contratación por cambio de válvula de compuerta de 4" en sótano edificio central. Válvula dañada y con fuga de agua por deterioro, en tuberia del sótano del Edificio Central.</t>
  </si>
  <si>
    <t>SERVICIOS TÉCNICOS INTEGRADOS AGUAEXPERT, S.A.</t>
  </si>
  <si>
    <t>contratación de servicio de aplicación de esmalte vitrio y horneado de teselas para murales. la restauración de murales Carlos Mérida ubicados en el interior del Edificio Central.</t>
  </si>
  <si>
    <t>425</t>
  </si>
  <si>
    <t>Adquisición de CAMBIO DE VIDRIO FACHADA EDIFICIO CENTRAL. Cambio de vidrios de fachada principal del edificio central por rajaduras debido a temblores.</t>
  </si>
  <si>
    <t>Adquisición de MATERIAL POP VIVIENDA. Para promoción y publicidad del Banco CHN en activaciones de la gerencia de vivienda.</t>
  </si>
  <si>
    <t>Q. 3,354.00</t>
  </si>
  <si>
    <t>Adquisición de ROLLOS DE TAPE INVISIBLE. Para existencia y despacho de la Unidad de Proveeduría y reparto de la Dependencias de la Institución.</t>
  </si>
  <si>
    <t> 23/04/2025</t>
  </si>
  <si>
    <t>PAPELERÍA ARRIOLA, S.A.</t>
  </si>
  <si>
    <t>300</t>
  </si>
  <si>
    <t>Adquisición de 6 Resmas de hojas membretadas</t>
  </si>
  <si>
    <t>GUSTAVO ADOLFO CIL CRUZ / LITOGRAFÍA E IMPRENTA GC</t>
  </si>
  <si>
    <t>6</t>
  </si>
  <si>
    <t>adquisición de VOLANTES MONTE DE PIEDAD . MATERIAL IMPRESO PARA PROMOCIÓN DE MONTE DE PIEDAD, PARA SER UTILIZADO EN SUCURSALES ACTIVAS Y DURANTE ACTIVIDADES LOCALES.</t>
  </si>
  <si>
    <t>PROMODIGITAL, S.A.</t>
  </si>
  <si>
    <t>7500</t>
  </si>
  <si>
    <t>contratación de COCINETA. Se requiere para Agencia Puerto Quetzal, por cambio de mobiliario, el cual se encontraba en mal estado</t>
  </si>
  <si>
    <t>JOSÉ MERCEDES LOTZOJ POPOL / CONSTUCTORA HIDALGO</t>
  </si>
  <si>
    <t>adquisición de DETALLE DÍA DE LA SECRETARIA. Compra de un detalle por el día de la secretaria a celebrarse el 26 de abril de 2025 para las secretarias de Gerencia y los Departamentos de la institución.</t>
  </si>
  <si>
    <t>SILVIA CATALINA MOLINA GORDILLO / MAS QUE GELATINAS</t>
  </si>
  <si>
    <t>38</t>
  </si>
  <si>
    <t>Contratación de limpieza de las cisternas del edificio central. limpieza de las cisternas de agua del edificio central para que el agua suministrada sea apta para el consumo humano</t>
  </si>
  <si>
    <t>JOSE ANTONIO HERNÁNDEZ SABÁN / MANSERPRO</t>
  </si>
  <si>
    <t>adquisición de TABLET. Dispositivo portable para uso del Gerente General.</t>
  </si>
  <si>
    <t> 09/04/2025</t>
  </si>
  <si>
    <t>Por contratación de MONTAJE PARA OPEN HOUSE DEL MES DE ABRIL. Para promocion y publicidad de Banco CHN en Open House en el mes de abril.</t>
  </si>
  <si>
    <t>JHANSON JONATHAN OBANDO RAMÍREZ / ÁTOMO CREATIVO B T L</t>
  </si>
  <si>
    <t>Adquisición de STICKER PARA ACTIVACIONES. Cambio de rotulación de muppies con arte de logo CHN para promoción y publicidad en activaciones.</t>
  </si>
  <si>
    <t>JORGE ALFREDO PAZZETTI NICOLESCU / SOLUCIONES PRACTICAS</t>
  </si>
  <si>
    <t>12</t>
  </si>
  <si>
    <t>adquisición de ELABORACIÓN DE BASURERO EXTERIOR EN ESTRUCTURA METALICA CON TAPADERAS MOBILES Y DE 3 COMPARTIMIENTOS. Necesario para la recolección y clasificación de la basura del edificio de 5ta avenida zona 1</t>
  </si>
  <si>
    <t>Por servicio de LIMPIEZA DE VIDRIOS EN FACHADA POSTERIOR DE EDIFICIO 5TA AVENIDA ZONA 1. Limpieza necesaria para el cuidado y limpieza del edificio de 5ta avenida</t>
  </si>
  <si>
    <t>Por PAGO DE IMPUESTO DE CIRCULACION 2025. Por pago de impuesto de circulación 2025 de vehículo propiedad de la institución</t>
  </si>
  <si>
    <t>SUPERINTENDENCIA DE ADMINISTRACIÓN TRIBUTARIA</t>
  </si>
  <si>
    <t>contratación de BUSINESS REVIEW 1 2025. reunión de Gerentes y Autoridades de la institución, para presentar y discutir temas de negocios del primer trimestre del año, a realizarse el 9 de abril de 2025 en un horario de 8:00 am a 6:00 pm.</t>
  </si>
  <si>
    <t>PROFESIONALES EN TURISMO, S.A.</t>
  </si>
  <si>
    <t>Adquisición de 200 engrapadoras. Para existencia y despacho de esta unidad y reparto a las dependencias de la Institución.</t>
  </si>
  <si>
    <t>contratación de CONSULTAS ELECTRONICAS EN EL REGISTRO GENERAL DE LA PROPIEDAD. COMPRA DE CONSULTAS ELECTRONICAS PRE-PAGADAS EN EL REGISTRO GENERAL DE LA PROPIEDAD PARA USO DE LA GERENCIA DE VIVIENDA, PARA VERIFICAR LAS OPERACIONES DE LAS ESCRITURAS</t>
  </si>
  <si>
    <t>REGISTRO GENERAL DE LA PROPIEDAD ZONA CENTRAL</t>
  </si>
  <si>
    <t>adquisición de CINTA DE TINTA PARA IMPRESORA CERTIFICADORA. Insumos para el reemplazo de cintas de las impresoras matriciales certificadoras utilizadas por los cajeros de la red de agencias del Banco, que por su uso continuo se desgastan limitando el uso de las impresoras.</t>
  </si>
  <si>
    <t>245</t>
  </si>
  <si>
    <t>adquisición de ROTULACIÓN DE PROHIBIDO GRABAR. Rotulación de Prohibido grabar en edificio central de la siguiente manera: LOBBY: 4 de departamento y 2 rótulos bandera; y en GRADAS: 12 de departamento y 12 por nivel. En total son 28 tipo “departamento” y 2 tipo bandera.</t>
  </si>
  <si>
    <t>ADQUISICIÓN DE PLUMAS VIP PARA ACTIVACIONES DE BANCO CHN. PARA PROMOCIÓN Y PUBLICIDAD PARA CLIENTES VIP DE BANCO CHN.</t>
  </si>
  <si>
    <t>adquisición de PINES DE RECONOCIMIENTO POR ANIVERSARIOS. Para entrega al personal como parte del programa de reconocimientos 2025.</t>
  </si>
  <si>
    <t>85</t>
  </si>
  <si>
    <t>adquisición de COMPRA DE MUNICION CALIBRE 9 MILIMETROS. REPOCIÓN Y DE RESERVA, DEBIDO QUE SE HA GASTADO EN LOS ENTRENAMIENTOS Y CAPACITACION AL PERSONAL DEL DEPARTAMENTO DE SEGURIDAD (SEGURIDAD EJECUTIVA Y VIGILANTES), CAPACITACIONES QUE SE HAN REALIZADO RECIENTEMENTE.</t>
  </si>
  <si>
    <t>EL TRABUCO, S.A.</t>
  </si>
  <si>
    <t>2000</t>
  </si>
  <si>
    <t>adquisición de REPARACIÓN DE TRANSFERENCIA AUTOMATICA DE LA PLANTA DE EMERGENCIA DEL EDIFICIO CENTRAL. Panel de control dañado en la transferencia de la planta de emergencia del edificio central por sobrecarga electrica.</t>
  </si>
  <si>
    <t> 02/04/2025</t>
  </si>
  <si>
    <t>contratación de SUMINISTRO E INSTALACIÓN DE VENTANA CORREDIZA PARA RECLUTAMIENTO 2DO NIVEL DE 5TA AVENIDA. Cambio de ventana necesaria para el ingreso de ventilación natural al área de los reclutadores y colocación de sandblast gris en ventanas.</t>
  </si>
  <si>
    <t>adquisición de COMPRAS MENSUALES PARA EXISTENCIAS Y DESPACHO. EL PRODUCTO QUE SE REQUIERE ES PARA EXISTENCIA Y DESPACHO EN ESTA UNIDAD A LAS DEPENDENCIAS DE LA INSTITUCIÓN.</t>
  </si>
  <si>
    <t>contratación de SUMINISTRO E INSTALACIÓN DE PISO PARA BAÑOS DEL 3ER NIVEL DEL EDIFICIO DE 5TA AVENIDA. instalación debido al piso existente se encuentra en mal estado.</t>
  </si>
  <si>
    <t>adquisición de CAMBIO DE CONDENSADORA DE 60,000BTU R410 PARA GENCIA EL PROGRESO JUTIAPA. cambio por deterioro de condensadora por deterioro en el aire acondicionado de la agencia El progreso Jutiapa.</t>
  </si>
  <si>
    <t>contratación de REPARACIÓN DE PERCIANA METALICA E INSTALACIÓN DE REFUERZO DE MADERA EN VANO DE PUERTA. Se requiere mantenimiento reparación de persiana metálica, corte de tablayeso, instalación de refuerzo de madera y aplicación de pintura.</t>
  </si>
  <si>
    <t>Contratación de sellado de puerta, habilitación de dos puertas y división de tablayeso. Este trabajo se realizará para dividir en dos partes la bodega de formas contables, para resguardar productos de abarrotes como café y azúcar, mismos que a la fecha se encuentran sobre una tarima en el suelo, este trabajo evitara recomendaciones a futuro de la Auditoría Interna.</t>
  </si>
  <si>
    <t>10/04/2025 </t>
  </si>
  <si>
    <t>DAMNY ALEXANDER CASTILLO HERNÁNDEZ / SERVICIOS GENERALES DAMNY</t>
  </si>
  <si>
    <t>TELEFONO MOVIL MODELO EDGE 50 ULTRA COLOR NEGRO, DIMENSIONES 72.04MM X 161.23 MM X 8.19 MM. SERA UTILIZADO PARA REALIZAR INSPECCIONES DE LOS DISTINTOS RAMOS A SOLICITUD DE LAS
DIFERENTES ENTIDADES, TALES COMO: VEHÍCULOS, MOTOCICLETAS, MAQUINARIA, EDIFICIOS Y
DIVERSOS. LO ANTERIOR PARA LA CREACION DE REPORTES Y APOYO AL AREA DE RECLAMOS</t>
  </si>
  <si>
    <t>DESTECO, S.A</t>
  </si>
  <si>
    <t>Q. 7,199.00</t>
  </si>
  <si>
    <t>Adquisición de COMPRAS MENSUALES PARA EXISTENCIAS Y DESPACHO. EL PRODUCTO QUE SE REQUIERE ES PARA EXISTENCIA Y DESPACHO EN ESTA UNIDAD A LAS DEPENDENCIAS DE LA INSTITUCIÓN.</t>
  </si>
  <si>
    <t>Contratación de MANTENIMIENTO PREVENTIVO DE LOS EQUIPOS DE AIRE ACONDICIONADO EN AGENCIA ESTANZUELA. Contratación del servicio de mantenimiento preventivo de aire acondicionado para la agencia de Estanzuela.</t>
  </si>
  <si>
    <t>Contratación de elaboración de certificación de reservas matemáticas para el departamento de seguros y previsión de EL CRÉDITO HIPOTECARIO NACIONAL DE GUATEMALA. Para cumplir el requerimiento anual de la Superintendencia de Bancos, que revise los cálculos y certifique las reservas matemáticas de Vida. Según solicitud de compra o contratación No. 77977-2025, de la Coordinación Técnica de la Gerencia de Seguros y Fianzas.</t>
  </si>
  <si>
    <t>FINOVA GLOBAL CONSULTING, S.A.</t>
  </si>
  <si>
    <t>Adquisición de COMPRAS MENSUALES PARA EXISTENCIAS Y DESPACHO. EL PRODUCTO SE REQUIERE PARA EXISTENCIA Y DESPACHO EN ESTA UNIDAD A LAS DEPENDENCIAS DE LA INSTITUCIÓN. Según solicitud de compra o contratación No. 79484-2025, del DEPARTAMENTO DE MANTENIMIENTO de la GERENCIA ADMINISTRATIVA.</t>
  </si>
  <si>
    <t>MIJOY INVERSIONES S.A.</t>
  </si>
  <si>
    <t>R. C. QUIMICA REPRESENTACIONES, S.A.</t>
  </si>
  <si>
    <t>MAYO 2025</t>
  </si>
  <si>
    <t>[SUMINISTRO E INSTALACIÓN DE VENTANA CORREDIZA DE 3.95*1.00 MTS FABRICADA EN ALUMINIO ANODIZADO COLOR NATURAL CON VIDRIO CLARO DE 5MM + SUMINISTRO E INSTALACIÓN DE SANDBLAST GRIS DISEÑO IMILAR AL EXÍSTETE, INCLUYE DESMONTAJE DE VENTANA EXISTENTE], [SUMINISTRO E INSTALACIÓN DE SANDBLAST GRIS EN VENTANAS DE 4,15*1.20 MTS.], [SUMINISTRO E INSTALACIÓN DE SANDBLAST GRIS EN VENTANAS DE 2.10*1.20 MTS EN MODULO DE GRADAS.]</t>
  </si>
  <si>
    <t xml:space="preserve">2/05/2025 </t>
  </si>
  <si>
    <t>26012960</t>
  </si>
  <si>
    <t>[1], [1], [3]</t>
  </si>
  <si>
    <t>[4975], [1918], [995]</t>
  </si>
  <si>
    <t>[ROTULACION DE MUPPIES CON STICKER EN ALTA RESOLUCION E INSTALACION CON MEDIDA DE 1.10X1.55]</t>
  </si>
  <si>
    <t>6/05/2025</t>
  </si>
  <si>
    <t>7105339</t>
  </si>
  <si>
    <t>[CAJAS DE CLIPS TIPO BINDER DE 2" EN COLOR NEGRO 12 UNIDADES POR CAJA.], [CAJAS DE FASTENER METALICO DE 8 CM DE 50 JUEGOS POR CAJA.], [PAPELERAS DE METAL DE 3 DIVISIONES EN COLOR NEGRO PARA ESCRITORIO.], [CAJAS DE CLIPS TIPO BINDER DE 1" EN COLOR NEGRO DE 12 UNIDADES POR CAJA.], [ROLLOS DE CINTA DE EMPAQUE DE 2" TRANSPARENTE DE 90 YARDAS DE LARGO (NO MARCA PRECISIÓN).], [ALMOHADILLAS PARA ESCRITORIO MEDIDA 12X8 CM, PARA TINTA NEGRA.]</t>
  </si>
  <si>
    <t xml:space="preserve">6/05/2025 </t>
  </si>
  <si>
    <t>[50], [1000], [15], [50], [500], [100]</t>
  </si>
  <si>
    <t>[18.6], [6.6], [105], [4.8], [8.25], [9.1]</t>
  </si>
  <si>
    <t>[MONITOR LED DE 32 PULGADAS, IPS, 4K, UHD, RELACIÓN DE ASPECTO: 16:9, RESOLUCIÓN: 3840X2160, COMPATIBILIDAD CON HDR (ALTO RANGO DINÁMICO), CON CERTIFICADO DE COLOR PROART, GARANTIA DE 1 AÑO.]</t>
  </si>
  <si>
    <t>ANA SOFÍA VIELMAN GÓMEZ / SERVICIOS Y SOLUCIONES EN TECNOLOGÍA</t>
  </si>
  <si>
    <t>2978000-4</t>
  </si>
  <si>
    <t>[SUMINISTRO E INSTALACIÓN DE VIDRIO GRIS CLARO DE 6MM EN FACHADA EXTERNA EN EL 2DO NIVEL. MEDIDAS DE 1.75MTS*2.58MTS], [SUMINISTRO E INSTALACIÓN DE VIDRIO GRIS CLARO DE 8MM EN FACHADA EXTERNA EN LA PARTE DE ATRÁS DEL LOBBY. MEDIDAS DE 2.14MTS X 3.30MTS.]</t>
  </si>
  <si>
    <t xml:space="preserve">ERICKA NOEMI BETETA ORTIZ / VIDRIOS Y PERFILES HC </t>
  </si>
  <si>
    <t>44141181</t>
  </si>
  <si>
    <t>[1], [1]</t>
  </si>
  <si>
    <t>[3200], [4060]</t>
  </si>
  <si>
    <t>[TELEFONO MOVIL MODELO EDGE 50 ULTRA COLOR NEGRO, DIMENSIONES 72.04MM X 161.23 MM X 8.19 MM]</t>
  </si>
  <si>
    <t xml:space="preserve">6/05/2025  </t>
  </si>
  <si>
    <t>DESTECO, S.A.</t>
  </si>
  <si>
    <t>86116339</t>
  </si>
  <si>
    <t>[LITROS DE ABRILLANTADOR PARA MUEBLES Y VINIL COLOR BLANCO OLOR ALMENDRA FORMULA PH 7+/-0.5.], [ROLLOS DE LANILLA DE ACERO #2 DE 5 LIBRAS POR ROLLO (VER MUESTRA EN ESTA UNIDAD).], [HISOPOS PLÁSTICOS PARA LAVAR SANITARIOS CON SU DEPÓSITO PARA RESGUARDAR. ], [GALONES DE CLORO (NO MARCA GLESS).], [GALONES DE JABÓN GEL ANTIBACTERIAL PARA MANO OLOR FRESA (NO MARCA BACTY CLEAN, TRAER MUESTRA ANTES DE COTIZAR).]</t>
  </si>
  <si>
    <t xml:space="preserve"> JUSTO RUFINO PEREZ LUX / COMERCIALIZADORA YAVE JIREH</t>
  </si>
  <si>
    <t>25631918</t>
  </si>
  <si>
    <t>[ELABORACIÓN DE CERTIFICACIÓN DE RESERVAS MATEMÁTICAS]</t>
  </si>
  <si>
    <t xml:space="preserve">7/05/2025  </t>
  </si>
  <si>
    <t xml:space="preserve">FINOVA GLOBAL CONSULTING, S.A. </t>
  </si>
  <si>
    <t>120313545</t>
  </si>
  <si>
    <t>[SERVICIOS DE MANTENIMIENTO PREVENTIVO DE 2 EQUIPOS DE 12,000BTU Y 2 EQUIPOS DE 24,000BTU]</t>
  </si>
  <si>
    <t xml:space="preserve">9/05/2025 </t>
  </si>
  <si>
    <t>46720111</t>
  </si>
  <si>
    <t>[DESINSTALACIÓN Y REUBICACIÓN DE PUERTA EXISTENTE.], [APLICACIÓN DE PINTURA SATINADA LAVABLE EN COLOR BLANCO, APLICACIÓN A 2 MANOS, DILUIDA CON UN 10% DE AGUA. SE APLICARÁ EN TODA LAS PAREDES EXISTENTES Y NUEVAS DEL ÁREA A INTERVENIR. CON LOS TÉCNICOS EN PINTURA, SE REALIZARÁ LIMPIEZA GENERAL A DIARIO. INCLUYE PINTURA], [DESINSTALACIÓN DE TABIQUES DE TABLAYESO, INCLUYE EXTRACCIÓN DE RIPIO EN 23 MT2.], [DEMOLICIÓN DE PARED DE MAMPOSTERÍA 11M2, PARA CREAR VANO, INCLUYE EXTRACCIÓN DE RIPIO Y TALLADO DE MOCHETA.], [FABRICACIÓN DE TABIQUE DE 24.25M2, DE DUROCK A DOBLE CARA, RESISTENTES A LA HUMEDAD H=2.65, PANELES DE 1/2 “+ ESTRUCTURA DE CANALES DE 2-½” CALIBRE 26 DE ACERO GALVANIZADO + ESTRUCTURA DE POSTES DE 21/2” CALIBRE 26 DE ACERO GALVANIZADO @0.41M, CON ACABADO CORRESPONDIENTE.]</t>
  </si>
  <si>
    <t>JOSÉ ANTONIO HERNÁNDEZ SABÁN / MANSERPRO</t>
  </si>
  <si>
    <t>9708324</t>
  </si>
  <si>
    <t>[SISTEMA DE ALARMA EL CUAL CONTENDRA (1 PANEL 4148LA, 2 EXPANSORES DE 8 ZONAS, 1 CONSOLA ALFANUMERICA, 3 TRANSFORMADORES 16.5 40VA, 2 TARJETAS DE FUENTE 12V/1.5A, 3 BATERIAS 12V/7A, 18 BOTONES DE PANICO METAL, 17 PASIVOS INFRARROJOS RADIALES, 8 SENSORES DE QUIEBRE DE VIDRIO, 3 SENSORES DE VIBRACION, 2 MAGNETICOS EXTRAFUERTES, 1 SIRENA DE 15 WATT SIN GABINETE, 1 CHAPA TUBULAR ]</t>
  </si>
  <si>
    <t>9/05/2025</t>
  </si>
  <si>
    <t>5623758</t>
  </si>
  <si>
    <t>[TOALLA BAÑO 76X132CM BEIGE]</t>
  </si>
  <si>
    <t xml:space="preserve">12/05/2025 </t>
  </si>
  <si>
    <t>32375913</t>
  </si>
  <si>
    <t>[PRECINTOS DENOMINACIÓN Q 1000 EN PAPEL BOND MEDIDA 11 X 1 3/8" (VER MUESTRA EN ESTA UNIDAD).], [FORMULARIOS DE RECLAMO DE VEHICULOS EN PAPEL BOND A TRES COLORES, HOJA DOBLE CARTA, EN PAQUETES SEPARADOS DE 100 UNIDADES (VER MUESTRA EN ESTA UNIDAD).], [FOLDER CON DESCRIPCIÓN "URBANO" TEXCOTE, EN PAQUETES DE 100 UNIDADES (VER MUESTRA EN ESTA UNIDAD).]</t>
  </si>
  <si>
    <t>13/05/2025</t>
  </si>
  <si>
    <t>DANA MARIANA MONTES / CHULADA INC</t>
  </si>
  <si>
    <t>89416708</t>
  </si>
  <si>
    <t>[100000], [5000], [8000]</t>
  </si>
  <si>
    <t>[0.065], [0.8], [4]</t>
  </si>
  <si>
    <t>[INSTALACIÓN DE EQUIPO DE AIRE ACONDICIONADO TIPO MINI SPLIT PROPORCIONADO POR EL BANCO, CON CAPACIDAD DE 24,000BTU, INCLUYE LA INSTALACIÓN: TUBERIA DE COBRE, BASE PARA CONDENSADORA, TABLERO ELECTRICO, MINIBOMBA DE CONDENSADO, CABLE DE TSJ, Y ARMA FLEX PARA TUBERIA DE COBRE. ], [SERVICIO MANTENIMIENTO PREVENTIVO TRIMESTRAL DURANTE UN AÑO PARA LOS 2 EQUIPOS INSTALADOS DE AIRE ACONDICIONADO.], [SUMINISTRO E INSTALACIÓN DE EQUIPO DE AIRE ACONDICIONADO TIPO MINI SPLIT CAPACIDAD DE 24,000BTU, R410A, INCLUYE: TUBERIA DE COBRE, BASE PARA CONDENSADORA, TABLERO ELECTRICO, MINIBOMBA DE CONDENSADO, CABLE DE TSJ, Y ARMA FLEX PARA TUBERIA DE COBRE. ]</t>
  </si>
  <si>
    <t xml:space="preserve">13/05/2025 </t>
  </si>
  <si>
    <t>[1], [8], [1]</t>
  </si>
  <si>
    <t>[4849.5], [495], [9150]</t>
  </si>
  <si>
    <t>[BOLSAS TRANSPARENTES SW, CON SELLOS LATERALES, MEDIDA 3.25X7", IMPRESIÓN A UN LADO A TRES COLORES, DENOMIACION Q. 1.00, SEPARADOS EN PAQUETES DE 100 UNIDADES.]</t>
  </si>
  <si>
    <t xml:space="preserve">14/05/2025  </t>
  </si>
  <si>
    <t>FLOR DE MARÍA LEMUS MONROY DE CORDOBA</t>
  </si>
  <si>
    <t>4763131-7</t>
  </si>
  <si>
    <t>[14000]</t>
  </si>
  <si>
    <t>[LLANTAS 175/65 R16], [LLANTAS 195 R15C], [LLANTAS 215/65 R16], [LLANTAS 245/70 R16]</t>
  </si>
  <si>
    <t xml:space="preserve">14/05/2025 </t>
  </si>
  <si>
    <t>59837527</t>
  </si>
  <si>
    <t>[4], [4], [4], [4], [4]</t>
  </si>
  <si>
    <t>[525], [875], [900], [1300], [1300]</t>
  </si>
  <si>
    <t>[GABINETE AÉREO PUERTA ABATIBLE DE TELA 90X41X37 CM. FABRICADO CON ESTRUCTURA DE LÁMINA DE ACERO DE 0.6 MM RECUBIERTA CON PINTURA EN POLVO A BASE DE RESINA SECADA AL HORNO Y AGLOMERADO INCORPORA PUERTAS ABATIBLES RECUBIERTAS DE TELA Y CERRADURA PRINCIPAL.], [ARMARIO MULTIUSOS CON CHAPA 90X46X190 CM FABRICADO CON ESTRUCTURA DE LAMINA DE ACERO DE 0.6 MM RECUBIERTA CON PINTURA EN POLVO A BASE DE RESINA SECADA AL HORNO. INCORPORA CINCO ENTREPAÑOS Y DOS PUERTAS CON CERRADURA PRINCIPAL DE CHAPA.], [ARCHIVO CON RIEL EXTENSIBLE DE CUATRO GAVETAS 46X54X132 CM, FABRICADO CON ESTRUCTURA DE LÁMINA DE ACERO DE 0.6 MM RECUBIERTA CON PINTURA EN POLVO A BASE DE RESINA SECADA AL HORNO. INCORPORA CUATRO GAVETAS CON RIELES EXTENSIBLES Y CERRADURA PRINCIPAL. SOPORTES INTEGRADOS PARA FOLDERS COLGANTES.], [ROBOT METÁLICO PREFABRICADO PARA SOPORTE EN ÁREA DE ALMACENAJE DE DOCUMENTACIÓN PERSONAL  FABRICADO CON ESTRUCTURA DE LÁMINA DE ACERO DE 0.6MM RECUBIERTA CON PINTURA EN POLVO A BASE DE RESINA SECADA AL HORNO Y TABLERO DE FORMICA DE 1” (DIMENSIONES: 51X40X52 CM)]</t>
  </si>
  <si>
    <t>15/05/2025</t>
  </si>
  <si>
    <t>MOBILIARIO DE GUATEMALA, S.A.</t>
  </si>
  <si>
    <t>[CAMISAS TIPO COLUMBIA COLOR AZUL, CON EL LOGO BANCO CHN CREDITO HIPOTECARIO NACIONAL MANGA LARGA, TIPO DE TELA  ROYAL DRI CON DRI-FIT]</t>
  </si>
  <si>
    <t xml:space="preserve">15/05/2025  </t>
  </si>
  <si>
    <t>[ESPACIO PARA COLOCAR STAND DE 2X2MTS.]</t>
  </si>
  <si>
    <t>EDITORIAL VERAZ, S.A.</t>
  </si>
  <si>
    <t>80455344</t>
  </si>
  <si>
    <t>[ARRENDAMIENTO DE GUINDOLAS ELÉCTRICAS DE CANASTILLAS METÁLICAS (2 DE 4M, 1 DE 2M Y 1 DE 3M DE LONGITUD CON BARANDAL DE SEGURIDAD EN LOS CUATRO LADOS, SISTEMA DE CONTRAPESOS PARA EVITAR HACER PERFORACIONES EN LA LOSA DEL EDIFICIO), 80MTS DE CABLE DE ACERO, 2 MOTORES ELÉCTRICOS DE 220V TRIFÁSICOS CON UN PANEL DE CONTROL PARA EL MANEJO DE LOS MOTORES. EXTENSIÓN ELÉCTRICA DE 40MTS PARA LA CONEXIÓN DE AMBOS MOTORES, CON LA CAPACIDAD DE CARGA DE 600KG. POR CADA GUINDOLA DEL 01 AL 22 DE MAYO 2025]</t>
  </si>
  <si>
    <t>34962484</t>
  </si>
  <si>
    <t>[SUMINISTRO E INSTALACION DE MODULO DE 256 GB DE MEMORIA RAM PARA SERVIDOR NAS DE VIDEO DEL DEPARTAMENTO DE SEGURIDAD, LOS CUALES PUEDEN SER 4X64GB O BIEN 8X32GB ]</t>
  </si>
  <si>
    <t xml:space="preserve">15/05/2025 </t>
  </si>
  <si>
    <t>TRESCOM, S.A.</t>
  </si>
  <si>
    <t>104766964</t>
  </si>
  <si>
    <t>[SERVICIO DE EVALUACIÓN DE DESEMPEÑO 360°]</t>
  </si>
  <si>
    <t>20/05/2025</t>
  </si>
  <si>
    <t>COACHING DE GUATEMELA, S.A.</t>
  </si>
  <si>
    <t>120329638</t>
  </si>
  <si>
    <t>[ SUMINISTRO DE MANTAS VINÍLICAS CON IMPRESAS CON DISEÑO INDICADO ], [INSTALACIÓN DE MARCOS DE METAL DE 1 PULGADA Y 4 MANTAS VINÍLICAS.], [ DESINSTALACIÓN DE MARCOS EXISTENTES.]</t>
  </si>
  <si>
    <t xml:space="preserve">20/05/2025 </t>
  </si>
  <si>
    <t xml:space="preserve">WILLIAMS ENRIQUE LLANES FIGUEROA / W&amp;E CONSTRUCCIONES </t>
  </si>
  <si>
    <t>83502548</t>
  </si>
  <si>
    <t>[HORAS DE SOPORTE PARA CREACION DE GRUPOS DE TIMBRADO Y SALTOS EN PLANTA TELEFONICA]</t>
  </si>
  <si>
    <t>IMPORTADORA DE MATERIALES ELECTRICOS, S.A.</t>
  </si>
  <si>
    <t>12073172</t>
  </si>
  <si>
    <t>[SUMINISTRO E INSTALACIÓN, CORTE DE VIDRIO, Y ADAPTACIÓN DE DOS VENTANAS NUEVAS PROYECTABLES DE 0.844*0.6M EN ALUMINIO EUROPA ACABADO CHAMPANGE NEGRO CON ACCESORIOS NEGOS], [SUMINISTRO E INSTALACIÓN, CORTE DE VIDRIO, Y ADAPTACIÓN DE DOS VENTANAS NUEVAS PROYECTABLES DE MEDIDAS 1.065*0.6M EN ALUMINIO EUROPA ACABADO CHAMPAGNE CON ACCESORIOS EN ACABADO NEGRO]</t>
  </si>
  <si>
    <t xml:space="preserve">20/05/2025  </t>
  </si>
  <si>
    <t>[3400], [3600]</t>
  </si>
  <si>
    <t>[SERVICIO DE EVALUACIÓN DE ASSESSMENT 360° DE LIDERAZGO ]</t>
  </si>
  <si>
    <t>[ESTANTERÍAS EN COLOR NEGRO, 6 BANDEJAS MEDIDAS 2.44 X 1.00 X 0.30 MTS, ENTREPAÑOS AJUSTABLES. ]</t>
  </si>
  <si>
    <t xml:space="preserve">21/05/2025 </t>
  </si>
  <si>
    <t>COMPAÑIA INDUSTRIAL CARMEL, S.A.</t>
  </si>
  <si>
    <t>896349</t>
  </si>
  <si>
    <t>[CAMISA TIPO COLUMBIA DE TELA ROYAL DRI CON DRI-FIT COLOR AZUL MARINO, MANGA LARGA, CON BORDADO EN PECHO IZQUIERDO DE BANCO CHN.]</t>
  </si>
  <si>
    <t xml:space="preserve">22/05/2025  </t>
  </si>
  <si>
    <t>[SUMINISTRO E INSTALACION DE 60 METROS DE CANALETA DE  32*16 MM. CON ACCESORIOS, MANO DE OBRA, HORARIO  TRABAJO NOCTURNO], [SUMINISTRO E INSTALACION DE 120 METROS DE DUCTERIA DE  PVC DE 3/4 ACCESORIOS, MATERIALES DE FIJACION, MANO  DE OBRA HORARIO TRABAJO NOCTURNO]</t>
  </si>
  <si>
    <t>22/05/2025</t>
  </si>
  <si>
    <t>29541158</t>
  </si>
  <si>
    <t>[60], [120]</t>
  </si>
  <si>
    <t>[57.5], [64.6]</t>
  </si>
  <si>
    <t>[ DOS BARRENOS PERCUTORES 1/2 " 20V 2BAT]</t>
  </si>
  <si>
    <t>32295-4</t>
  </si>
  <si>
    <t>[BATERIA 12V, 700 AH]</t>
  </si>
  <si>
    <t xml:space="preserve">22/05/2025 </t>
  </si>
  <si>
    <t>12128570</t>
  </si>
  <si>
    <t>[KIT DE EXTENSION DE ANTENA PARA MODULOS GPRS DE COMUNICACION UTILIZADOS EN SISTEMAS DE ALARMAS INALAMBRICOS 15 PIE LTE-15ANT]</t>
  </si>
  <si>
    <t>23/05/2025</t>
  </si>
  <si>
    <t>[EQUIPO DE AIRE ACONDICIONADO TIPO MINI SPLIT PISO TECHO DE 36,000 BTU, R-410 A CONTROL REMOTO.], [MANTENIMIENTOS PREVENTIVOS DE FORMA TRIMESTRAL]</t>
  </si>
  <si>
    <t xml:space="preserve">26/05/2025 </t>
  </si>
  <si>
    <t>[1], [2]</t>
  </si>
  <si>
    <t>[14100], [495]</t>
  </si>
  <si>
    <t>[MANTENIMIENTOS PREVENTIVOS A EQUIPOS DE AIRE ACONDICIONADO TIPO MINI SPLIT DE 24,000 BTU]</t>
  </si>
  <si>
    <t xml:space="preserve">26/05/2025  </t>
  </si>
  <si>
    <t>[RESTAURACIÓN DE SILLA METALICA CON ASIENTO REDONDO DE CUERINA. INCLUYE: PINTURA EN PATAS Y RESPALDO METÁLICO COLOR DARK BROWN, BASES O TAPONES HULES REDONDOS.], [RESTAURACIÓN DE MESA CUADRADA; MEDIDAS: 0.76 X 0.76 MTS. ALTO: 0.77 MTS. INCLUYE: TOP RESTAURADO CON FORMICA COLOR BLANCO, PINTURA EN PATAS METALICAS COLOR DARK BROWN, BASES O TAPONES HULES CUADRADO.]</t>
  </si>
  <si>
    <t xml:space="preserve">28/05/2025 </t>
  </si>
  <si>
    <t>JULIO MANUEL ALEJANDRO LEON BARRIOS / MULTIPROYECTOS ARTE&amp;ESTILO</t>
  </si>
  <si>
    <t>83725326</t>
  </si>
  <si>
    <t>[DESISTALACIÓN DE PERSIANAS METALICAS EXISTENTES], [SUMINISTRO E INSTALACIÓN DE PERSIANA DE LAMINA DE ALUZINC PERFORADA CON MEDIDA 4.60X3.15 M], [SUMINISTRO E INSTALACIÓN DE PERSIANA DE LAMINA DE ALUZINC PERFORADA CON MEDIDA 4.67X3.30 M]</t>
  </si>
  <si>
    <t xml:space="preserve">28/05/2025  </t>
  </si>
  <si>
    <t>REMY ROY MONGE SUÁREZ / VISIÓN METAL</t>
  </si>
  <si>
    <t>72809612</t>
  </si>
  <si>
    <t>[BOLSÓN DE SALDO PARA ACREDITACIÓN A GIFT CARDS], [PERSONALIZACIÓN DE TARJETAS (GIFT CARDS)]</t>
  </si>
  <si>
    <t>54337453</t>
  </si>
  <si>
    <t>[1], [63]</t>
  </si>
  <si>
    <t>[17600], [14]</t>
  </si>
  <si>
    <t>[AFICHES EN MATERIAL PLANCHA PVC DE 5MM Y VINIL FULL COLOR, 12X18" PULG., CON NAVE ESPACIAL TROQUELADA EN MATERIAL PVC CON AGUJERO EN EL CENTRO]</t>
  </si>
  <si>
    <t>28/05/2025</t>
  </si>
  <si>
    <t xml:space="preserve">HECTOR ALEJANDRO CAMEY ALVARADO / IDEAS GRÁFICAS </t>
  </si>
  <si>
    <t>49454897</t>
  </si>
  <si>
    <t>[EXHIBIDOR CON MEDIDAS DE 0.70X0.70X 2.08 M, FABRICADO EN MELAMINA IMITACIÓN MADERA DE 3/4”, BASE EN MDF DE 3/4”, FORRADO EN FORMICA IMITACIÓN MARMOL BLANCO,ZOCALO DE METAL PINTADO DE BLANCO, CON 4 RODOS Y VIDRIO  DE 8MM, CON DOS ENTREPAÑOS, PUERTA CON CHAPA E ILUMINACION]</t>
  </si>
  <si>
    <t xml:space="preserve">29/05/2025 </t>
  </si>
  <si>
    <t xml:space="preserve">JUAN PABLO ASTURIAS URIBE / LA CARPINTERÍA </t>
  </si>
  <si>
    <t>16561244</t>
  </si>
  <si>
    <t>[BATERIAS DE 12 VOLTIOS 7 AMPERIOS ]</t>
  </si>
  <si>
    <t>7269595</t>
  </si>
  <si>
    <t>[COMPRA DE 10 COMUNICADORES UNIVERSALES DE ALARMA GPRS  TL405LE-LAT/LAU]</t>
  </si>
  <si>
    <t>[SUMINISTRO E INSTALACIÓN DE CONDENSADORA DE 24,000 BTU R410-A.]</t>
  </si>
  <si>
    <t xml:space="preserve">29/05/2025  </t>
  </si>
  <si>
    <t>JUNIO 2025</t>
  </si>
  <si>
    <t>[BOLÍGRAFOS KIVU AZUL TRANSPARENTE. CON MECANISMO PULSADOR Y TAMAÑO DE 1.3X13.5CM CON TINTA NEGRA.]</t>
  </si>
  <si>
    <t>COMPRISA PROMOCIONALES, S.A.</t>
  </si>
  <si>
    <t>6356455-6</t>
  </si>
  <si>
    <t>[CARTUCHOS DE TINTA NEGRO (BLACK): PG-44 CANON FINE CARTRIDGE XL], [CARTUCHOS DE TINTA A COLOR: CL-54 CANON FINE CARTRIDGE XL]</t>
  </si>
  <si>
    <t>100837697</t>
  </si>
  <si>
    <t>[6], [4]</t>
  </si>
  <si>
    <t>[185], [260]</t>
  </si>
  <si>
    <t>[PORTA CHEQUERAS PLÁSTICAS EN COLOR AZUL MARINO CON LOGOTIPO COLOR BLANCO EN PAQUETES DE 100 UNIDADES. ]</t>
  </si>
  <si>
    <t>61463868</t>
  </si>
  <si>
    <t>[MARCADORES FLOURECENTES EN CAJAS DE 12 UNIDADES PUNTA BISELADA COLORES, COLORES AMARILLO Y ROSADO; (MITAD DE CADA COLOR, NO MARCADORES PEQUEÑOS).], [LAPICEROS COLOR AZUL, TIPO BOLIGRAFO 1.0 MM, MANGO EXAGONAL TRANSPARENTE, PUNTO MEDIANO, EN CAJAS DE 12 UNIDADES], [MARCADORES PERMANENTES EN CAJAS DE 12 UNIDADES PUNTA REDONDA, COLORES NEGRO Y ROJO; (MITAD DE CADA COLOR, NO MARCADORES PEQUEÑOS).], [CAJAS DE GRAPAS ESTANDAR DE 5,000 UDS POR CAJA.], [ROLLOS DE TAPE PEQUEÑO TRANSPARENTE DE 1/2" POR 25 YARDAS; (1 PULGADA DEL DIAMETRO DE SU BASE).], [REGLAS PLÁSTICAS TRANSPARENTES DE 30 CENTIMETROS CON SU EMPAQUE SEPARADO.]</t>
  </si>
  <si>
    <t>[1000], [5000], [2000], [2000], [500], [1000]</t>
  </si>
  <si>
    <t>[4.5], [0.99], [1.9], [3.66], [0.99], [1]</t>
  </si>
  <si>
    <t>[INSECTICIDAS DE 430 ML OLOR A EUCALIPTO.], [ESENCIAS DE DESINFECTANTE DE 2 ONZAS O 59 ML, AROMAS LAVANDA Y CITRICOS.], [BOLSAS DE DETERGENTE EN POLVO DE 1 KILO POR BOLSA; (NO PESADA Y DE MARCA RECONOCIDA).]</t>
  </si>
  <si>
    <t>113466048</t>
  </si>
  <si>
    <t>[1000], [1000], [300]</t>
  </si>
  <si>
    <t>[16.25], [16.5], [27.9]</t>
  </si>
  <si>
    <t>[CENEFA ELABORADA EN TUBO DE 1” + FORRO DE ACM AZUL MEDIDAS: 360CM LARGO X 120 CM ALTO. LETRAS “BANCO CHN”: TIPO BLOCK FRENTE Y LECHOSO Y CANTOS DE PVC RELIEVE DE 6.5 CMS. ILUMINACIÓN INTERNA FRONTAL. LETRAS “CREDITO HIPOTECARIO NACIONAL DE GUATEMALA” LETRAS RECORTADAS EN ACRILICO DE 5MM LECHOSO PEGADAS. MEDIDAS: 300 CM LARGO X 63 CM ALTO.], [RÓTULO “BANCO CHN” EN LETRAS TIPO BLOCK FRENTE Y CANTOS LECHOSOS DE 3 CMS RELIEVE 3.5 CMS SIN ILUMINACIÓN. “CREDITO HIPOTECARIO NACIONAL DE GUATEMALA”. LETRAS EN ACRILICO DE 5MM LECHOSO PEGADAS. MEDIDAS: 205 CM LARGO X 44 CM], [ROTULO DE  "VISIÓN" EN DIMENSIONES DE 0.40MX0.60M, EN ACRILICO TRANSPARENTE DE 3MM Y 5MM, CON IMPRESIÓN DE ALTA RESOLUCIÓN TIPO ESPEJO Y 4 SEPARADORES DE VIDRIO DE 25MMX30MM.], [ROTULO DE "MISIÓN" EN DIMENSIONES DE 0.40MX0.60M, EN ACRILICO TRANSPARENTE DE 3MM Y 5MM, CON IMPRESIÓN DE ALTA RESOLUCIÓN TIPO ESPEJO Y 4 SEPARADORES DE VIDRIO DE 25MMX30MM.]</t>
  </si>
  <si>
    <t>SIGNS COMUNICACION VISUAL, S.A.</t>
  </si>
  <si>
    <t>37916270</t>
  </si>
  <si>
    <t>[1], [1], [1], [1]</t>
  </si>
  <si>
    <t>[8200], [3000], [792], [792]</t>
  </si>
  <si>
    <t>[EVALUACIÓN TÉCNICA Y DISEÑO ESTRUCTURAL PARA LA CONTRUCCIÓN DE MEZZANINE]</t>
  </si>
  <si>
    <t>107973979</t>
  </si>
  <si>
    <t>[SUMINISTRO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1.30X 2.40 M  ],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1.65X 2.50 M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2.90X 2.40 M  ]</t>
  </si>
  <si>
    <t>2601296</t>
  </si>
  <si>
    <t>[1], [1], [1]</t>
  </si>
  <si>
    <t>[8665], [6625], [8130]</t>
  </si>
  <si>
    <t>[PRESENCIA DE MARCA EN REDES SOCIALES, PANTALLAS Y MATERIAL PUBLICITARIO]</t>
  </si>
  <si>
    <t>107619792</t>
  </si>
  <si>
    <t>[MANTENIMIENTO DE MOTOR, SERVICIO DE REBOBINADO, BARNIZADO CON BARNIZ CLASE F, CAMBIO DE COJINETES. SERVICIO DE MONTAJE E INSTALACIÓN.]</t>
  </si>
  <si>
    <t>12338265</t>
  </si>
  <si>
    <t>[COMPRA DE GAFETES PARA VISITANTES A OFICINAS CENTRALES, NUMERADOS DE 1 AL 30 EN SIETE COLORES, AZUL ACCESO LIBRE, ROJO NIVEL 1, VERDE NIVEL 2, CELESTE NIVEL 3, ANARANJADO NIVEL 4, BLANCO NIVEL 5 Y AMARILLO NIVEL 6, INCLUIR CINTA Y PORTA GAFETE.]</t>
  </si>
  <si>
    <t>120072481</t>
  </si>
  <si>
    <t>[SERVICIOS DE 7 AVALUOS COMERCIALES SOBRE VEHICULOS Y MOTOCICLETAS PARA GESTIONAR BAJA Y VENTA]</t>
  </si>
  <si>
    <t>2839393</t>
  </si>
  <si>
    <t>[TRASLADO DE 01 CONSOLA DE 60,000 BTU DEL ÁREA DE FIDEICOMISOS. INCLUYE: TUBERÍA Y ACCESORIOS DE COBRE, VARILLAS DE PLATA, UNISTRUT, CINCHOS PLÁSTICOS, SOLDADURA, CABLE, CANALETA Y MANGUERA TRANSPARENTE.]</t>
  </si>
  <si>
    <t>[ESPACIO PARA STAND DE 2X2 COLOCADO EN EL INTERIOR DEL SALON PRINCIPAL ], [PARTICIPACION DE PERSONAS EN EL COCTEL DE BIENVENIDA], [SERVICIO DE PRESENCIA DE MARCA EN TODO EL MATERIAL DIGITAL DE CONVOCATORIA Y DIFUCION PREVIO Y DURANTE EL EVENTO.], [SERVICIO PARA INCLUIR MATERIAL INFORMATIVO Y/O PROMOCIONAL EN EL KIT DE BIENVENIDA Y A DISTRIBUIR MATERIAL PUBLICITARIO DURANTE EL EVENTO.], [PARTICIPACIÓN DE PERSONAS EN ACTIVIDAD DE NETWORKING QUE SE REALIZARÁ CON LOS EMPRESARIOS], [ALMUERZOS PARA PERSONAL DURANTE LOS 2 DÍAS DE LA RUEDA DE NEGOCIOS], [ESPACIO EN CATALOGO DIGITAL IMPRESO CON INFORMACION SOBRE LA INSTITUCION]</t>
  </si>
  <si>
    <t>351598</t>
  </si>
  <si>
    <t>[2], [1], [1], [2], [2], [1], [1]</t>
  </si>
  <si>
    <t>[0], [0], [24800], [0], [0], [0], [0]</t>
  </si>
  <si>
    <t>[FABRICACIÓN E INSTALACIÓN DE  MARCOS DE ESTRUCTURA METÁLICA CON MEDIDAS DE 2.10X2.10 M FABRICADOS CON TUBO DE 2X4” CHAPA 16 Y LÁMINA LISA DE 1/16” PINTADOS CON PINTURA ANTICORROSIVA, ADHESIVO TIPO VINIL CON DISEÑO PROPORCIONADO POR EL BANCO.]</t>
  </si>
  <si>
    <t>[ESTUCHES (SET) CON HERRAMIENTAS DE ACERO INOXIDABLE COLOR NEGRO CON LOGOTIPO DE CHN]</t>
  </si>
  <si>
    <t>5908248</t>
  </si>
  <si>
    <t>[ARCHIVOS VERTICALES DE 4 GAVETAS DE 0.59MTS DE FONDO X 0.46MTS DE ANCHO X 1.32MTS DE ALTO COLOR NEGRO]</t>
  </si>
  <si>
    <t>62869396</t>
  </si>
  <si>
    <t>[PANTALONES FORRO PARA MOTORISTA, TALLAS 2 XL, 2 L, S], [CHUMPAS FORRO PARA MOTORISTA, TALLAS 2 XL, 2 L, S]</t>
  </si>
  <si>
    <t>3377091</t>
  </si>
  <si>
    <t>[ACTUALIZACION DE 33 CERTIFICADOS DE PROPIEDAD Y TARJETAS DE CIRCULACION DE LOS VEHICULOS A NOMBRE DE EL CRÉDITO HIPOTECARIO NACIONAL]</t>
  </si>
  <si>
    <t>VICTOR LEONEL SANTIZO SANTIZO / ASESORI</t>
  </si>
  <si>
    <t>65112431</t>
  </si>
  <si>
    <t>[SUMINISTRO E INSTALACIÓN DE CONDENSADOR DE CAPACIDAD DE 36,000 BTU, R-410A]</t>
  </si>
  <si>
    <t>[SUMINISTRO E INSTALACIÓN DE CONDENSADOR DE CAPACIDAD DE 60,000 BTU R- 410.]</t>
  </si>
  <si>
    <t>[TRABAJOS EN LA CAJA REDUCTORA DEL ASCENSOR NORTE NO. 2, (TRABAJOS DE COJINETES, DESISTALACIÓN E INSTALACIÓN, AJUSTE, TRABAJOS DE TORNO)]</t>
  </si>
  <si>
    <t>[SUMINISTRO E INSTALACIÓN DE PANEL DE CONTROL], [SUMINISTRO E INSTALACIÓN DE TUBERIA DE ESCAPE DE GASES.]</t>
  </si>
  <si>
    <t>[11000], [12000]</t>
  </si>
  <si>
    <t>[RÓTULO TIPO BANDERA CON MEDIDAS DE: 3.00X1.18M DE ALTO. CON POSTE DE 4” PARA INSTALACIÓN. FABRICADO CON ESTRUCTURA DE TUBO INDUSTRIAL + FORRO DE ACM + LETRAS “BANCO CHN” TIPO BLOCK LECHOSAS ILUMINADAS. LETRAS “CREDITO HIPOTECARIO NACIONAL” CALADAS EN ACM CON ILUMINACIÓN INTERNA. IMAGEN AMBAS CARAS. DISEÑO Y DETALLE ADJUNTO.]</t>
  </si>
  <si>
    <t>3791627-0</t>
  </si>
  <si>
    <t>[CERTIFICADO DE REGALO]</t>
  </si>
  <si>
    <t>4521587</t>
  </si>
  <si>
    <t>[INFLABLE TIPO COLCHON TROQUELADO DE 1.50 X 2 MTS  IMPERMIABLE 100 % PROTECCION RAYOS UV, RECUBRIMIENTO LAFGARD, RESISTENTE A LA TENSION Y AL RASGADO NO DESTIÑE ( PARA EXTERIORES ), REATAS DE AMARRE, MALETIN DE TRASPORTE IMPRESION SUBLIMACION ARTES FULL COLOR, MOTOR INTERNO ELECTRICO INTERNO 110  VOLTIOS, ILUMINACION INTERNA.], [INFLABEL TIPO COLCHON SENCILLO DE 3 X 2 MTS IMPERMIABLE 100% PROTECCION RAYOS UV, RECUBRIMIENTO LAFGARD, RESISTENTE A LA TENSION Y AL RASGADO NO DESTIÑE ( PARA EXTERIORES ), REATAS DE AMRRE, MALETIN DE TRANSPORTE IMPRESION SUBLIMACION ARTES FULL COLOR, MOTOR INTERNO ELECTRICO 110 VOLTIOS, ILUMINACION INTERNA.]</t>
  </si>
  <si>
    <t>63564556</t>
  </si>
  <si>
    <t>[9936], [8855]</t>
  </si>
  <si>
    <t>[LIMPIEZA E IMPERMEABILIZACIÓN DE 684ML DE CANAL PARA CAPTACIÓN Y BAJADA DE AGUA DE LLUVIAS EN BODEGAS 1, 2, 3, 4, 5, 6 Y 7 DE ALMACENADORA ZONA 12. INCLUYE: MANO DE OBRA, LIMPIEZA GENERAL, EXTRACCIÓN DE BASURA Y TIERRA, LIMPIEZA DE BOCA DE BAJADAS PLUVIALES, APLICACIÓN DE SIKA FLEX EN AGUJEROS DE POCO DIÁMETRO, REVISIÓN DE JUNTAS DE CANALES, APLICACIÓN DE IMPERMEABILIZANTE.]</t>
  </si>
  <si>
    <t>110934407</t>
  </si>
  <si>
    <t>[FLETES CON FURGON DE 18 PIES, DE BODEGA Z.5 A BODEGA EL CAMINERO Z.7]</t>
  </si>
  <si>
    <t>ANGEL ALFREDO MAZARIEGOS ESTÉVEZ / TRANSPORTES MAZARO</t>
  </si>
  <si>
    <t>80125050</t>
  </si>
  <si>
    <t>[LECTOR DE HUELLA CON SENSOR ÓPTICO, COMPACTO Y LIVIANO, INTERFAZ USB 2.0]</t>
  </si>
  <si>
    <t>ANA SOFÍA VIELMAN GÓMEZ DE LÓPEZ / SERVICIOS Y SOLUCIONES EN TECNOLOGÍA</t>
  </si>
  <si>
    <t>29780004</t>
  </si>
  <si>
    <t>[PAQUETE DE MATERIAL DE APOYO QUE INCLUYE ( PASES PARA INAGURACION, BRAZALETES PARA MONTAJE Y DESMONTAJE)], [ESPACIO PARA STAND DE 6X6], [SERVICIO DE ENERGIA ELECTRICA]</t>
  </si>
  <si>
    <t>4709462</t>
  </si>
  <si>
    <t>[8000], [8000], [8000]</t>
  </si>
  <si>
    <t>[EXHIBIDOR DE ACRILICO IMPRESIÓN FULL COLOR DE 30 X 60 ]</t>
  </si>
  <si>
    <t>PRINTTO, S.A.</t>
  </si>
  <si>
    <t>80079954</t>
  </si>
  <si>
    <t>[SERVICIO POR MEDIO DE UN PAQUETE DE PUBLICIDAD EN UN GRUPO MULTIMEDIOS QUE INCLUYA: UNA PÁGINA DE PUBLICIDAD DE 9X11.5 PULGADAS EN REVISTA DIGITAL, UN PATROCINIO POR MEDIO DE 1 BANNER WEB, UN PATROCINIO POR MEDIO DE UN BANNER DIGITAL DE 540PX X 110PX PARA CORREO ELECTRÓNICO, Y PUBLICACIONES DE INFORMACIÓN DE INTERÉS DE CHN EN LA SECCIÓN DE ECONOMÍA DE LA PÁGINA DIGITAL DEL MEDIO, PARA TRANSMITIRSE EN SUS REDES SOCIALES.]</t>
  </si>
  <si>
    <t>REVISTA CRONICA, S.A.</t>
  </si>
  <si>
    <t>107568233</t>
  </si>
  <si>
    <t>[ROTULO CON BASE DE TUBO + ACM AZUL DE 172 X 100 CMS + LETRAS TIPO BLOCK FRENTE LECHOSO CON LUZ Y CANTOS PINTADOS SIN LUZ. TEXTO “CREDITO HIPOTECARIO NACIONAL” TROQUELADO EN ACRILICO LECHOSO DE 3MM.]</t>
  </si>
  <si>
    <t>[MODIFICACION DE PUERTAS], [DESMONTAJE E INSTALACCION DE ACCESORIOS], [SUMINISTRO E INSTALACIÓN METRO DE PISO EN BAÑO]</t>
  </si>
  <si>
    <t>[6], [3], [4.8]</t>
  </si>
  <si>
    <t>[440], [670], [470]</t>
  </si>
  <si>
    <t>[MUEBLE TIPO GERENTE, MEDIDAS, DISEÑO Y CARACTERÍSTICAS SEGÚN BOCETO COMPARTIDO POR BANCO CHN.]</t>
  </si>
  <si>
    <t>JULIO MANUEL ALEJANDRO LEÓN BARRIOS / MULTIPROYECTOS "ARTE&amp;ESTILO"</t>
  </si>
  <si>
    <t>[BUSQUEDA Y HABILITACIÓN DE SISTEMA DE TUBERÍAS PARA ABASTECIMIENTO DE AGUA POTABLE EN LAS INSTALACIONES DE ALMACENADORA ZONA 12. INCLUYE: CORTES DE CONCRETO, INSTALACIÓN DE TUBERÍAS ADICIONALES Y ACCESORIOS PVC, FUNDICIONES Y RESANES DE AGUJEROS, MODIFICACIONES EN RAMALES DE TUBERÍAS EXISTENTES.]</t>
  </si>
  <si>
    <t>[SUMINISTRO E INSTALACIÓN DE CORTINAS ENROLLABLE DE 2.5*2.09M], [SUMINISTRO E INSTALACIÓN DE CORTINA ENROLLABLE DE 2.5*2.06M]</t>
  </si>
  <si>
    <t>39064379</t>
  </si>
  <si>
    <t>[1877.35], [1877.35]</t>
  </si>
  <si>
    <t>[AFICHES IMPRESOS A FULL COLOR CON  BARNIZ UV, SOLO TIRO, MEDIDAS 11 X 17 PULGADAS, EN MATERIAL TEXCOTE CALIBRE  12. ]</t>
  </si>
  <si>
    <t>8181729-0</t>
  </si>
  <si>
    <t>[LICENCIAS ANUALES PARA EXTENSIONES TELEFÓNICAS  REMOTAS]</t>
  </si>
  <si>
    <t>24975168</t>
  </si>
  <si>
    <t>[SUMINISTRO E INSTALACIÓN DE BATERIA DE 12V 700AH]</t>
  </si>
  <si>
    <t>[PAQUETES DE POS IT TIPO BANDERITA, 05 COLORES PLÁSTICO, 125 UNIDADES POR PAQUETE.], [CDS EN BLANCODE 80 MIN/700 MB, PORTADA SEPARADA.]</t>
  </si>
  <si>
    <t>11346604-8</t>
  </si>
  <si>
    <t>[2000], [1000]</t>
  </si>
  <si>
    <t>[2.45], [3.05]</t>
  </si>
  <si>
    <t>[BOLSAS PARA TONEL COLOR NEGRO DE 35X49" DE 3 MILIMETROS DE GROSOR, EN PAQUETES DE 100 UNIDADES.], [TARROS PARA LAVAR PLATOS, PASTA VERDE OLOR LIMÓN, DE 425 GRAMOS.], [PASTILLAS DESODORANTES PARA SANITARIO VARIOS AROMAS, 50 GRAMOS POR PASTILLA.], [CEPILLOS DE MANO PLÁSTICOS PARA LAVAR ROPA.]</t>
  </si>
  <si>
    <t>DANIEL PIOQUINTO TOC ORDOÑEZ / DISTRIBUIDORA &amp; OUTSOURCING TOC</t>
  </si>
  <si>
    <t>2199845-0</t>
  </si>
  <si>
    <t>[5000], [50], [1000], [500]</t>
  </si>
  <si>
    <t>[1.455], [5.3], [3.4], [6.35]</t>
  </si>
  <si>
    <t>[MODIFICACIÓN DE ESCRITORIOS CORTE DE ESTRUCTURA METALICA Y TOPS DE MADERA, SUMINISTRO E INSTALACIÓN DE FALDON FABRICADOS CON MELAMINA NOGAL DE 5/8"], [DESMONTAJE DE LOGOS METALICOS EN BALCONES EXISTENTES E INSTALACIÓN DE REFUERZOS DE VARILLA CUADRADA DE 1/2"], [FABRICACIÓN E INSTALACIÓN DE 2 VENTANALES CON MEDIDAS DE 2.10X2.65M, 1.43X2.65M, FABRICADOS CON ALUMINIO NEGRO ANODIZADO Y VIDRIO CLARO DE 5MM Y DESMONTAJE DE VENTANALES EXISTENTES]</t>
  </si>
  <si>
    <t>2601296-0</t>
  </si>
  <si>
    <t>[2], [1], [2]</t>
  </si>
  <si>
    <t>[1570], [15580], [1175]</t>
  </si>
  <si>
    <t>[SUMINISTRO E INSTALACIÓN DE PERSIANA METÁLICA DE 2,10X2.75M DE LAMINA RECUBIERTA DE ALUMINIO Y ZINC COLOR BLANCO, CALIBRE 21,  INSTALACIÓN DE MARCO METÁLICO, PERNOS DE ANCLAJE SOLDADOS, PASADORES 1/2", TAPARROLLO DE LAMINA LISA PINTADO CON ANTICORROSIVO COLOR BLANCO], [SUMINISTRO E INSTALACIÓN DE PERSIANA METÁLICA DE 1,40X2.75M DE LAMINA RECUBIERTA DE ALUMINIO Y ZINC COLOR BLANCO, CALIBRE 21,  INSTALACIÓN DE MARCO METÁLICO, PERNOS DE ANCLAJE SOLDADOS, PASADORES 1/2", TAPARROLLO DE LAMINA LISA PINTADO CON ANTICORROSIVO COLOR BLANCO]</t>
  </si>
  <si>
    <t>[8930], [9580]</t>
  </si>
  <si>
    <t>[PLANCHAS DE PLYWOOD, MEDIDA 4 X 8 PIES DE 1" DE GROSOR.]</t>
  </si>
  <si>
    <t>5820065</t>
  </si>
  <si>
    <t>[MESA PARA IMPRESORA ELABORADA EN 5/8 DE PULGADA EN MELAMINA  NOGAL PARIS, SEGÚN ESPECIFICACIONES TÉCNICAS EN LAS BASES.]</t>
  </si>
  <si>
    <t>[ SILLA DE ESPERA  CON ASIENTO DE ESPUMA TAPIZADA EN TELA COLOR NEGRO,  ESTRUCTURA METÁLICA PERFIL REDONDO; COLOR: NEGRO. SIN  MARCA]</t>
  </si>
  <si>
    <t>[MICROONDAS DE 1.1 PIE³, DIMENSIONES 30 X 53.9 X 41 CM.]</t>
  </si>
  <si>
    <t>[VENTILADORES TIPO TORRE DE 40 PULGADAS, CONTROL REMOTO]</t>
  </si>
  <si>
    <t>25917579</t>
  </si>
  <si>
    <t>[ SILLA DE BAR, DIMENSIONES 40.5 X 50 X 76-108 CM, ASIENTO Y RESPALDO DE POLIPROPILENO DISEÑO ERGONÓMICO.]</t>
  </si>
  <si>
    <t>[SET DE DOBLE MICRÓFONO  INALÁMBRICO  ], [BOCINA 120 W DE RMS.], [EXTENSIÓN POLARIZADA A TIERRA  30 MTS]</t>
  </si>
  <si>
    <t>93779070</t>
  </si>
  <si>
    <t>[2], [3], [1]</t>
  </si>
  <si>
    <t>[5818.176], [640.617], [2446.977]</t>
  </si>
  <si>
    <t>[SUMINISTRO E INSTALACIÓN DE 6 PLANCHAS DE CIELO FALSO DE FIBRA MINERAL, INCLUYE AJUSTE Y NIVELACIÓN DE ESTRUCTURA.], [RESANE DE PAREDES CON ACABADO SIMILAR AL EXISTENTE, INCLUYE APLICACIÓN DE PINTURA, PINTURA SUMINISTRADA POR EL BANCO.]</t>
  </si>
  <si>
    <t>[2100], [1300]</t>
  </si>
  <si>
    <t>[MILLARES DE SOBRES OFICIO DE 10 ½ X 24 CM, 90 GRMS, 24 LBS. CON VENTANA DE CELOFÁN E IMPRESIÓN A FULLCOLOR. PANTONE 281 C – SI FUERA COUTED  PANTONE 281 U – SI FUERA UNCOUTED]</t>
  </si>
  <si>
    <t>NASSA CENTROAMERICANA, S.A.</t>
  </si>
  <si>
    <t>53875540</t>
  </si>
  <si>
    <t>[TÓNER MODELO  414A YELLOW CÓDIGO W2022A], [TÓNER MODELO 414A BLACK CÓDIGO W2020A  ], [TÓNER MODELO  414A MAGENTA CÓDIGO W2023A], [TÓNER MODELO 414A CYAN CÓDIGO W2021A]</t>
  </si>
  <si>
    <t>8115619-7</t>
  </si>
  <si>
    <t>[2], [2], [2], [2]</t>
  </si>
  <si>
    <t>[1020], [1020], [790], [1020]</t>
  </si>
  <si>
    <t>[LOTERÍA GIGANTE, 6 CARTONES DE PVC, IMPRESIÓN EN VINIL ADHESIVO FULL COLOR, MEDIDAS DE 40X55 CMS CON 54 CARTAS TAMAÑO OFICIO]</t>
  </si>
  <si>
    <t>PROMO FOTOS GUATEMALA, S.A.</t>
  </si>
  <si>
    <t>[COMPRA DE MATERIALES ELECTRICO PARA ACOMETIDA ELECTRICA VER LISTADO ADJUNTO]</t>
  </si>
  <si>
    <t>[FABRICACIÓN DE TABIQUE DE TABLAYESO A 2 CARAS DE 0.64X2.10M CON ACABADO LISO Y REFUERZO DE MADERA PARA INSTALACIÓN DE PUERTA], [FABRICACIÓN E INSTALACION DE PUERTA METALICA CON MEDIDAS DE 0.90X2.10M FABRICADA CON TUBO CUADRADO DE 1-1/4" CHAPA 16, LAMINA LISA DE 3/64 EN AMBAS CARAS PINTADA CON ANTICORROSIVO COLOR BLANCO Y CHAPA YALE], [DESMONTAJE DE VENTANAS EXISTENTES DE ALUMINIO EN AREA DE BOVEDA], [FABRICACACIÓN E INSTALACIÓN DE PUERTA ABATIBLE CON MEDIDAS DE 0.90X2.10M DE ALUMINIO NATURAL ANODIZADO CON VIDRIO CLARO DE 6MM, CHAPA TIPO JALADOR, PIVOTES, SELLO PERIMETRAL, BRAZAO HIDRAULICO DE 80KG Y SANBLAST COMPLETO], [DEMOLICIÓN DE MURO DE MAMPOSTERIA  PARA APERTURA DE VANO CON MEDIDAS DE 1.20X2.60M, TALLADO CON ACABADO SIMILIAR AL EXISTENTE], [FLETE POR EXTRACCION DE RIPIO ], [SELLADO DE VANOS DE 1.51X120M Y 2.32X1.20M CON TABLAYESO A 2 CARAS CON ACABADO LISO Y REFUERZO DE ELECTROMALLA]</t>
  </si>
  <si>
    <t>[1], [2], [1], [1], [1], [1], [1]</t>
  </si>
  <si>
    <t>[5800], [350], [5900], [1850], [4355], [950], [4200]</t>
  </si>
  <si>
    <t>[PAQUETES DE VASOS DE CARTÓN DE 06 ONZAS DE 50 UNIDADES POR PAQUETE SIN ASA, SIN TAPADERA Y SIN DISEÑO (EN BLANCO).]</t>
  </si>
  <si>
    <t>[CORTE DE 10CM Y REINSTALACIÓN DE PUERTA ABATIBLE], [FABRICACIÓN E INSTALACIÓN DE FALDON CON MEDIDAS DE 1.30X0.70M COLOR NOGAL PARIS PARA ESCRITORIO EXISTENTE], [FABRICACIÓN E INSTALACIÓN DE ARCHIVO DE 2 GAVETAS DE 35X40X72 CMS FABRICADO CON MELAMINA DE 5/8" COLOR BLANCO], [FABRICACIÓN E INSTALACIÓN DE MESA REDONDA DE 1.10MTS FABRICADA CON MELAMINA NOGAL PARIS DE 5/8", CON ESTRUCTURA DE TUBO RECTANGULAR DE 1-1/2" CHAPA 16 PINTADA CON ANTICORROSIVO CLOR BLANCO], [FABRICACIÓN E INSTALACIÓN DE MAMPARA DE 3.10X1.50 M, FABRICADA CON ESTRUCTURA DE TUBO CUADRADA DE 1-1/2" FORRADACON MELAMINA NOGAL PARIS DE 5/8" EN AMBOS LADOS, CON UN VIDRIO SUPERIOR DUPLEX 3X3 DE 2.63X030MT ]</t>
  </si>
  <si>
    <t>W&amp;E CONSTRUCCIONES</t>
  </si>
  <si>
    <t>[1], [1], [1], [1], [1]</t>
  </si>
  <si>
    <t>[450], [3475], [1700], [9975], [2850]</t>
  </si>
  <si>
    <t>[CUBETAS DE PINTURA LATEX BLANCA MATE DE 5 GALONES]</t>
  </si>
  <si>
    <t>5531209</t>
  </si>
  <si>
    <t>[CUBETAS DE PINTURA LATEX BLANCA SATINADO DE 5 GALONES]</t>
  </si>
  <si>
    <t>[ARREGLOS FLORALES COMO CENTROS DE MESA CON FLORES DE LA TEMPORADA]</t>
  </si>
  <si>
    <t>DECORACIONES Y SERVICIOS / ALFREDO GILBERTO RAC EQUITÉ</t>
  </si>
  <si>
    <t>19688083</t>
  </si>
  <si>
    <t>[HOJAS OPALINA COLOR CREMA 220 GRAMOS, TAMAÑO CARTA], [HOJAS OPALINA COLOR BLANCO 220 GRAMOS, TAMAÑO CARTA]</t>
  </si>
  <si>
    <t>[2500], [500]</t>
  </si>
  <si>
    <t>[0.38], [0.4]</t>
  </si>
  <si>
    <t>[BOLSO PORTA HERRAMIENTAS], [NIVELES], [MARTILLOS], [AMPERIMETRO], [CINTAS METRICAS], [ARCO CON SIERRA]</t>
  </si>
  <si>
    <t>[3], [3], [5], [5], [2], [3]</t>
  </si>
  <si>
    <t>[800], [150], [145], [55], [90], [81]</t>
  </si>
  <si>
    <t>[JUEGO DE COPAS], [VICE GRIP], [CANGREJOS], [JUEGO DE LLAVES COLA Y CORONA]</t>
  </si>
  <si>
    <t>322954</t>
  </si>
  <si>
    <t>[2], [1], [1], [2]</t>
  </si>
  <si>
    <t>[62.37], [2805], [444.38], [121.5]</t>
  </si>
  <si>
    <t>[CORTA ALAMBRES], [ALICATES], [TIJERAS DE AVIACIÓN], [PINZAS], [JUEGOS DE DESARMADORES AISLADOS], [JUEGOS DE DESARMADORES], [NAVAJAS]</t>
  </si>
  <si>
    <t>[5], [5], [5], [5], [5], [5], [3]</t>
  </si>
  <si>
    <t>[97.75], [94.5], [201], [202.5], [45], [111.6], [94.5]</t>
  </si>
  <si>
    <t>JULIO 2025</t>
  </si>
  <si>
    <t>1 [COMPRA DE MODULO REGULADOR DE VOLTAGE PARA SERVIDOR POWER SYSTEM 8202-E4D 21F70DT]</t>
  </si>
  <si>
    <t>329</t>
  </si>
  <si>
    <t>1/07/2025'</t>
  </si>
  <si>
    <t>322334</t>
  </si>
  <si>
    <t>8 [CORTINA ENROLLABLE DE 2.11M POR 2.5M, COLOR 5% SCREEN IVORY.]</t>
  </si>
  <si>
    <t>171</t>
  </si>
  <si>
    <t>2/07/2025'</t>
  </si>
  <si>
    <t>40706206</t>
  </si>
  <si>
    <t>31 [BASES O MANERAL DE CLIP O ENROSCABLE PARA MOPA DE 36" JUEGO COMPLETO BASE Y MANGO DE ALUMINIO O PLATEADO, NO METALICO COLOR NEGRO NACIONAL.]</t>
  </si>
  <si>
    <t>292</t>
  </si>
  <si>
    <t>3/07/2025'</t>
  </si>
  <si>
    <t>JUSTO RUFINO PÉREZ LUX / COMERCIALIZADORA YAVE JIREH</t>
  </si>
  <si>
    <t>1 [PRESENCIA DE MARCA EN EVENTO XX CONGRESO DE MUJERES LIDERES GUATEMALTECAS DURANTE EL EVENTO Y EN MEDIOS IMPRESOS]</t>
  </si>
  <si>
    <t>121</t>
  </si>
  <si>
    <t>356400 [UNIFOLIARES IMPRESOS A FULL COLOR SOLO TIRO, EN PAPEL COUCHÉ B-80, MEDIDAS 3.5 X 8.5 PULGADAS]</t>
  </si>
  <si>
    <t>4/07/2025'</t>
  </si>
  <si>
    <t xml:space="preserve">SERGIO EDUARDO IGUARDIA HUAS / SOLUCIONES LITOGRÁFICAS </t>
  </si>
  <si>
    <t>35370122</t>
  </si>
  <si>
    <t>158.4 [SERVICIO DE LIMPIEZA DE VIDRIOS EXTERIORES MARCOS Y CENEFAS DE VENTANAS EN FACHADA TRASERA DE EDIFICIO DE 5TA AVENIDA ZONA 1, BANCO CHN], 84 [SERVICIO DE LIMPIEZA LAVADO E IMPERMEABILIZACIÓN DE CANALES EN FACHADA TRASERA DEL EDIFICIO DE 5TA AVENIDA ZONA 1, BANCO CHN]</t>
  </si>
  <si>
    <t>199</t>
  </si>
  <si>
    <t>MARIA ALEJANDRA ARMEGOL ORELLANA / KOLOR</t>
  </si>
  <si>
    <t>98849336</t>
  </si>
  <si>
    <t>[158.4], [84]</t>
  </si>
  <si>
    <t>[83.46], [21.26]</t>
  </si>
  <si>
    <t>1 [SERVICIO DE SALÓN Y ALIMENTACIÓN QUE INCLUYA COFFE BREAK AM, ALMUERZO, COFFE BREAK PM, ESTACIÓN DE CAFÉ PERMANENTE Y AUDIOVISUALES, PARA 55 PERSONAS]</t>
  </si>
  <si>
    <t>7/07/2025'</t>
  </si>
  <si>
    <t>COMPAÑIA INTERNACIONAL DE HOTELES, S.A.</t>
  </si>
  <si>
    <t>23994584</t>
  </si>
  <si>
    <t>300000 [UNIFOLIARES DE 1 ARTE, MATERIAL COUCHE BRILLANTE 80, FULL COLOR. MEDIDA DE 3.5X8.5 PULGADAS.]</t>
  </si>
  <si>
    <t>33805024</t>
  </si>
  <si>
    <t>250000 [BOLETAS UNICAS EN TRES PARTES, MEDIDA 6.5 X 3.5 PULGADAS, COLORES AMARILLO, BLANCO Y ROSADO, PAPEL SENSIBILIZADO, NUMERADAS DEL 17575001 EN ADELANTE, EN FAJOS DE 250 UNIDADES Y CAJAS DE 5,000.]</t>
  </si>
  <si>
    <t>241</t>
  </si>
  <si>
    <t>1532227</t>
  </si>
  <si>
    <t>1 [CAJA DE LUZ, DIMENSIONES: 4.50 METROS DE LARGO X 1.80 METRO DE ALTO X 20 CMS DE PROFUNDIDAD ILUMINACIÓN POR MEDIO DE TUBOS LED INTERNOS, CON IMAGEN EN LONA BACKLIGHT EN AMBAS CARAS DE RÓTULO. DETALLE DE INSTALACIÓN: SOPORTES DE TUBO DE 3" ANCLADOS AL TECHO Y TENSORES. SOPORTE DE 15 A 20 CMS DE ALTO]</t>
  </si>
  <si>
    <t>297</t>
  </si>
  <si>
    <t>GMP</t>
  </si>
  <si>
    <t>66765285</t>
  </si>
  <si>
    <t>416000 [UNIFOLIARES EN TAMAÑO 3.5X8.5 PULGADAS EN PAPEL COUCHE 80. GRAMOS SOLO TIRO]</t>
  </si>
  <si>
    <t>43362265</t>
  </si>
  <si>
    <t>1 [SUMINISTRO E INSTALACIÓN DE EQUIPO DE AIRE ACONDICIONADO TIPO MINI SPLIT DE 60,000 BTU, CORRIENTE 208- 230 VOLTIOS.]</t>
  </si>
  <si>
    <t>1 [MATERIALES UTILIZADOS PARA EL TRASLADO DE 4 CONDENSADORAS HACIA LA AZOTEA DEL EDIFICIO DE 12,000BTU, 2 DE 24,000BTU Y 60,000BTU.]</t>
  </si>
  <si>
    <t>8/07/2025'</t>
  </si>
  <si>
    <t>5000 [ETIQUETAS AUTOHADESIVAS IMPRESAS EN TINTA NEGRA, PAQUETES DE 100 UNIDADES, MEDIDA DE 4X2".], 20000 [SOBRES CARTA MANILA IMPRESOS EN TINTA NEGRA, EN PAQUETES DE 100 UNIDADES.]</t>
  </si>
  <si>
    <t>243</t>
  </si>
  <si>
    <t>9/07/2025'</t>
  </si>
  <si>
    <t>LIBRERIA E IMPRENTA VIVIAN, S.A.</t>
  </si>
  <si>
    <t>4851498</t>
  </si>
  <si>
    <t>[5000], [20000]</t>
  </si>
  <si>
    <t>[0.14], [0.55]</t>
  </si>
  <si>
    <t>1 [PAUTA DIGITAL POR MEDIO DE POSTS E HISTORIAS EN PLATAFORMA DE META CON CONTENIDO ESTÁTICO; CORRESPONDIENTE AL PERÍODO DEL 7 AL 31 DE JULIO DE 2025.]</t>
  </si>
  <si>
    <t/>
  </si>
  <si>
    <t>2000 [CERTIFICADOS PLAZO FIJO EN TRES PARTES IMPRESO-CONTINUOS, NUMERADOS CORRELATIVO 31095 EN ADELANTE, VER MUESTRA EN LA UNIDAD PROVEEDURÍA.], 3000 [LIBRETAS TIPO CARTOLA IMPRESO-CONTINUOS AMBOS LADOS, VER MUESTRA EN UNIDAD DE PROVEEDURÍA, NUMERADAS CORRELATIVO 50001 EN ADELANTE.], 1000 [ORDENES DE PAGO EN TALONARIOS DE 25 UNIDADES IMPRESO, COLORES BLANCO Y AMARILLO, PAPEL SENSIBILIZADO, NUMERADOS EN COLOR ROJO, MEDIDA 8.5X6.5", CORRELATIVO 137701 EN ADELANTE.]</t>
  </si>
  <si>
    <t>[2000], [3000], [1000]</t>
  </si>
  <si>
    <t>[3.5], [0.7], [1.3]</t>
  </si>
  <si>
    <t>1 [GANCHO DE CABEZOTE PARA PUERTA DE PASILLO PARA ASCENSOR MARCA MITSUBISHI]</t>
  </si>
  <si>
    <t>10/07/2025'</t>
  </si>
  <si>
    <t>29 [HORAS DE DESARROLLO PARA EL SISTEMA VISUAL HUR]</t>
  </si>
  <si>
    <t>186</t>
  </si>
  <si>
    <t>ASEINFO GUATEMALA, S.A.</t>
  </si>
  <si>
    <t>112939996</t>
  </si>
  <si>
    <t>330000 [UNIFOLIARES CDP VIDA PLENA IMPRESIÓN 8.5X3.5 FULL COLOR TIRO EN PAPEL COUCHE 80.]</t>
  </si>
  <si>
    <t>IMPRESOS DE INTEGRACIÓN, S.A.</t>
  </si>
  <si>
    <t>4972503</t>
  </si>
  <si>
    <t>1 [PATROCINIO EN EVENTO DE EXPOMUNI VIVIENDA A REALIZARSE EL 25, 26 Y 27 EN PLAZA DE LA CONSTITUCIÓN ZONA 1 GUATEMALA DE 09:00 A 17:00 HORAS QUE INCLUYE: LOGO EN ÁREA DE PETROCINADORES EN PÁGINA WEB MUNIGUATE EN SECCION DEL EVENTO.]</t>
  </si>
  <si>
    <t>ASOCIACIÓN CENTROAMÉRICANA PARA LA VIVIENDA-GUATEMALA</t>
  </si>
  <si>
    <t>20078692</t>
  </si>
  <si>
    <t>330000 [UNIFOLIARES CDP FUTURO SEGURO IMPRESIÓN 8.5X3.5 PULGADAS, FULL COLOR TIRO EN PAPEL COUCHE 80.]</t>
  </si>
  <si>
    <t>11/07/2025'</t>
  </si>
  <si>
    <t>497250-3</t>
  </si>
  <si>
    <t>1 [1 FILTRO DE ACEITE TIPO 17, 1 FILTRO DE ACEITE TIPO 113, 3 FILTROS DE ACEITE TIPO 83, 2 FILTROS DE ACEITE TIPO 47, 5 FILTROS DE ACEITE TIPO 86, 1 FILTRO DE ACEITE TIPO 55, 1 FILTRO DE ACEITE TIPO 316, 1 FILTRO DE ACEITE TIPO 77. ]</t>
  </si>
  <si>
    <t>169</t>
  </si>
  <si>
    <t>14/07/2025'</t>
  </si>
  <si>
    <t>4 [CUBETAS DE PINTURA LATEX DE 5 GALONES PARA EXTERIOR COLOR AZUL], 1 [SERVICIO DE APLICACIÓN DE 935 M2 DE PINTURA A DOS MANOS DE PINTURA.]</t>
  </si>
  <si>
    <t>15/07/2025'</t>
  </si>
  <si>
    <t>[4], [1]</t>
  </si>
  <si>
    <t>[1239.6], [19896.8]</t>
  </si>
  <si>
    <t>1 [ANUNCIO PÁGINA CONTRAPORTADA FC 10.4" X 12.5"]</t>
  </si>
  <si>
    <t xml:space="preserve">DIRECCION GENERAL DEL DIARIO DE CENTRO AMERICA Y TIPOGRAFIA NACIONAL </t>
  </si>
  <si>
    <t>57313008</t>
  </si>
  <si>
    <t>1 [FABRICACIÓN DE TABIQUE DE TABLAYESO DE 1.60*2.10MTS A 2 CARAS, CON ACABADO LISO, INCLUYE INSTALACIÓN DE REFUERZOS PARA INSTALACIÓN DE PUERTAS.], 1 [FABRICACIÓN E INSTALACIÓN DE PUERTA METÁLICA DE 1.00*2.10MTS TIPO ACORDEÓN, FABRICADA CON TUBO METÁLICO DE 1"*1" + LAMINA DESPLEGADA, PINTADA CON ANTICORROSIVO COLOR BLANCO.], 1 [FABRICACIÓN E INSTALACIÓN DE PUERTA METÁLICA DE 1.00*2.10MTS TIPO CORREDIZA, FABRICADA CON TUBO METÁLICO DE 1"*1" + LAMINA DESPLEGADA, PINTADA CON ANTICORROSIVO COLOR BLANCO.], 1 [SELLADO DE 4 AGUJEROS EN PISO CON ESPUMA POLIURETANO + 5CMS DE CONCRETO CON ACABADO LISO.], 1 [SUMINISTRO E INSTALACIÓN DE CIELO FALSO RETICULADO DE FIBRA MINERAL EN UN ÁREA DE 1.60*1.00MTS.], 1 [SUMINISTRO E INSTALACIÓN DE SAMBLAST GRIS A PUERTA DE PVC Y VIDRIO.]</t>
  </si>
  <si>
    <t>[1], [1], [1], [1], [1], [1]</t>
  </si>
  <si>
    <t>[1970], [5890], [5260], [875], [1375], [675]</t>
  </si>
  <si>
    <t>5 [EQUIPOS BIOMETRICOS PARA CONTROL DE ACCESO F22/ID/BL/ADMS]</t>
  </si>
  <si>
    <t>1559919-1</t>
  </si>
  <si>
    <t>50 [ NAFAZOLINA HCL 5MG + CLORFENIRAMINA MALEATO 5ML + VEHÍCULO C.S.P. 5ML., EQUIVALENTE A ALFER SOL COLIRIO DE 15 ML], 200 [AMOXICILINA 875 MG + ÁCIDO CLAVULÁNICO 125 MG. TABLETAS, EQUIVANLENTE A  BICLAVUXIL CAPLETS], 50 [BETAMETASONA BASE (COMO DIPROPIONATO) 0.5 MG + CLOTRIMAZOL 1 MG + GENTAMICINA BASE (COMO SULFATO) 1 MG., CREMA TÓPICA,  EQUIVALENTE A BRUDERM TUBO DE 15 GRAMOS.], 200 [CETIRIZINA DICLORHIDRATO 5 MG + FENILEFRINA CLORHIDRATO 15 MG. CÁPSULAS, EQUIVALENTE A ALERCET-D.], 15 [CLORANFERNICOL 1% UNGÜENTO OFTÁLMICO, EQUIVALENTE A ALFER NICOL UNGÜENTO DE 5 GRAMOS.], 3000 [PARACETAMOL TABLETA 500 MG., EQUIVALENTE A TYLENOL.], 50 [VITAMINA B1 (CLORHIDRATO DE TIAMINA) 100 MG + VITAMINA B6 (CLORHIDRATO DE PIRIDOXINA) 100 MG + VITAMINA B12 (CIANOCOBALAMINA) 20,000 MCG + VITAMINA B12 RETARD (HIDROXOCOBALAMINA) 5,000 MCG + LIDOCAÍNA HCL 20 MG., AMPOLLA DE 3 ML., EQUIVALENTE A BRUNEVIT-25,000 SOLUCIÓN INYECTABLE.]</t>
  </si>
  <si>
    <t>266</t>
  </si>
  <si>
    <t>16/07/2025'</t>
  </si>
  <si>
    <t>PERSY MARLENY BONILLA ESCOBAR / ASEMED</t>
  </si>
  <si>
    <t>[50], [200], [50], [200], [15], [3000], [50]</t>
  </si>
  <si>
    <t>[138], [18.5], [89.5], [38], [64], [3.258], [76.75]</t>
  </si>
  <si>
    <t>2000 [ACETAMINOFEN 500 MG + FENILEFRINA HCI 5MG + CAFEINA 50 MG + CLORFENIRAMINA MALEATO 2 MG + DEXTROMETORFANO HBR 10 MG TABLETAS RECUBIETAS, EQUIVALENTE A CILFRIN D ], 300 [CIPROFLOXACINO 500 MG, COMPRIMIDOS RECUBIERTOS, EQUIVALENTE A CIRIAX 500], 50 [DEXKETOPROFENO 1.25 MG, GEL, EQUIVALENTE A DOLANTAG 1.25% GEL TUBO DE 30 GRAMOS.], 300 [DEXLANSOPRAZOL (ANHIDRO) 60 MG., CÁPULA CON MICROGRÁNULOS, EQUIVALENTE A DEXLANZOPRAL 60 DR], 300 [DICLOFENACO SODICO 75MG/VITAMINA B1 100MG/VITAMINA B6 100MG/VITAMINA B12 5MG/LIDOCAINA CLORHIDRATO 20MG., CAJA DE JERINGA PRELLENADA DE DOBLE CAMARA DE 3 ML + AGUJA DESCARABLE., EQUIVALENTE A DOLO - NEUROBIÓN DC,  SOLUCIÓN INYECTABLE.], 50 [FOSFOMICINA TROMETAMOL 3G., POLVO PARA SUSPENSIÓN ORAL, EQUIVALENTE A FOSFOBAC], 600 [SIMETICONA 40 MG/PANCREATINA 130 MG/EXTRACTO SECO DE BILIS DE BUEY 25 MG/CELULASA DE ASPERGILLUS NIGER 5 MG., TABLETAS, EQUIVALENTE A ESPAVÉN ENZIMÁNTICO]</t>
  </si>
  <si>
    <t>17/07/2025'</t>
  </si>
  <si>
    <t>44131933</t>
  </si>
  <si>
    <t>[2000], [300], [50], [300], [300], [50], [600]</t>
  </si>
  <si>
    <t>[4.676], [37.5], [136], [25.3333], [116.25], [159], [8.2]</t>
  </si>
  <si>
    <t>100 [ACEITE DE MANZANILLA 0.7 MG/ACEITE DE MENTA 18.5 MG/ACEITE DE ANIS 7.0 MG, SOLUCIÓN PARA PULVERIZACIÓN BUCAL, EQUIVALENTE A SPRAY BUCAL DE 30 ML.], 1500 [ACETAMINOFEN 500 MG + CLORHIDRATO DE FENILEFRINA 10 MG + MALEATO DE BROMFERINAMINA 8 MG., TABLETAS, EQUIVALENTE A IRS.], 10 [CLORHIDRATO DE ETILEFRINA 7.5 MG/ML., SOLUCIÓN ORAL GOTAS,  EQUIVALENTE A HIPOPRESS GOTAS, CON FRASCO CUENTA-GOTAS.], 540 [EXTRACTO DE GUARANÁ 200 MG + EXTRACTO DE GINSENG 133.34 MG + VITAMINA E + VITAMINA C + VITAMINA D+ MANGANESO + ZINC Y COBRE, CÁPSULAS BLANDAS, EQUIVALENTE A IMMUVIT + POWER.SIO,HIERRO, ZINC, COBRE], 10 [GLICERINA CON GOTERO DE 30 ML.], 5 [MALEATO DE CLORFENAMINA 10MG/ML, SOLUCION INYECTABLE, EQUIVALENTE A HISTAPRIN AMPOLLA DE 1 ML.]</t>
  </si>
  <si>
    <t>[100], [1500], [10], [540], [10], [5]</t>
  </si>
  <si>
    <t>[257], [3.875], [89], [11.0333], [16], [49.5]</t>
  </si>
  <si>
    <t>1000 [BLOCKS CONSULTA DE SALDOS IMPRESO, COLORES BLANCO Y AMARILLO, EN TINTA NEGRA Y ROJA, 100 HOJAS DE CADA COLOR, MEDIDA 13X11 CENTIMETROS.], 300 [BLOCKS DE CORRESPONDENCIA EXTERNA ENVIADA IMPRESO, PAPEL SENSIBILIZADO, 50 HOJAS BLANCAS Y 50 ROSADAS, MEDIDA DE 8.5X6.5".], 200 [BLOCKS DE REPORTE DE INGRESOS COLOR ROSADO IMPRESO, GRAMO#80, 100 UNIDADES POR BLOCK, MEDIDA 8.5X5.5".], 100 [BLOCKS DE REPORTE EGRESOS COLOR BLANCO IMPRESO, GRAMO #80, 100 UNIDADES POR BLOCK, MEDIDA 8.5X5.5".], 100 [BLOCKS PARA CHEQUERA NUEVA IMPRESO EN TINTA AZUL, 100 UNIDADES POR BLOCK, MEDIDA 4X8.5".]</t>
  </si>
  <si>
    <t>CLAUDIA LORENA DE LEÓN CORADO DE ARAGÓN / IMPRENTA Y SERVICIOS ARAGON</t>
  </si>
  <si>
    <t>24427160</t>
  </si>
  <si>
    <t>[1000], [300], [200], [100], [100]</t>
  </si>
  <si>
    <t>[18.15], [23], [15.5], [12.1], [12.7]</t>
  </si>
  <si>
    <t>4 [BANDEROLAS TIPO SQUARE DE 3 CON IMPRESION EN TELA PLAZO INCLUYE ESTRUCTURA NUEVA Y BOLSA TRANSPORTADORA ], 6 [FABRICACION DE CARRILERAS EN TUBO GALVANIZADO DE 1.50*1.20 MTS INCLUYE LONA TUBO DE 1.1/2 PLG], 2 [FABRICACION DE MUPIES DE 0.70*1.80 CON BASE DE ESTRUCTURA METALICA FORRADA DE PVC DE 5 MM Y TABLA DE MELAMINA IMAGEN DE 0.70*1.60]</t>
  </si>
  <si>
    <t>ANA EUNICE GUZMÁN CORDÓN / PUBLITEC</t>
  </si>
  <si>
    <t>4564736-4</t>
  </si>
  <si>
    <t>[4], [6], [2]</t>
  </si>
  <si>
    <t>[2500], [1200], [1200]</t>
  </si>
  <si>
    <t>1 [1 ALQUILER DE ALFOMBRA COLOR GRIS CLARO MEDIDA 3.00*2.5 METROS, 1 BACK PANEL CON ESTRUCTURA E IMPRESIÓN EN LONA VINÍLICA MEDIDA 3.00*2.40, 2 BACK PANEL CON ESTRUCTURA E IMPRESIÓN EN LONA VINÍLICA MEDIDA 2.50*2.40, 1 ALQUILER DE MESA COCTELERA, 3 ALQUILER DE 3 SILLAS COCTELERAS, 1 ALQUILER MUEBLE CON IMAGEN, 1 MUPI CON REPRODUCTOR DE VIDEO E IMAGEN, 1 MONTAJE DESMONTAJE Y SUPERVISIÓN DURANTE EL EVENTO.]</t>
  </si>
  <si>
    <t>JÓSELYN MARLENY CABEZAS RUSTRIÁN / SANTO PRODUCCIONES</t>
  </si>
  <si>
    <t>95016597</t>
  </si>
  <si>
    <t>3 [ALCOHOL ETILICO DESNATURALIZADO AL 88° GALON.], 800 [BAJALENGUAS DE MADERA.], 2 [CABESTRILLO TALLA L.], 5 [CABESTRILLO TALLA M.], 300 [GASAS ESTERILES DE 7.5 CMS  X 5 CMS.], 3 [PEROXIDO DE HIDROGENO EN CONCENTRACION DEL 2.5% A 3.5%, FRASCO DE 1 LITRO, EQUIVALENTE A  AGUA OXIGENADA.]</t>
  </si>
  <si>
    <t>21/07/2025'</t>
  </si>
  <si>
    <t xml:space="preserve">4413193-3 </t>
  </si>
  <si>
    <t>[3], [800], [2], [5], [300], [3]</t>
  </si>
  <si>
    <t>[110], [0.22], [45], [48], [1.15], [16]</t>
  </si>
  <si>
    <t>1 [SERVICIO DE INSULACIÓN DE TUBERÍA DE COBRE DE 3 EQUIPOS DE AIRE ACONDICIONADO QUE INCLUYE: CAMBIO DE ARMAFLEX DE 1 1/8, FILTROS DESHIDRATADORES SOLDADURA VARILLAS DE PLATA CARGA DE REFRIGERANTE R-22]</t>
  </si>
  <si>
    <t>300 [ALMOHADILLAS PARA ESCRITORIO PLÁSTICAS, EN TINTA NEGRA DE MEDIDA 6.5 X 3.5 PULGADAS.], 300 [ALMOHADILLAS PARA HUELLA DACTILAR EN TINTA NEGRA DE 2 PULGADAS DE DIAMETRO.], 300 [LIBROS DE ACTAS EMPASTADOS DE 100 HOJAS, DE LINEAS, COLOR NEGRO, FOLIADOS O NUMERADOS TAMAÑO OFICIO.]</t>
  </si>
  <si>
    <t>291</t>
  </si>
  <si>
    <t>4815498</t>
  </si>
  <si>
    <t>[300], [300], [300]</t>
  </si>
  <si>
    <t>[9.1], [8.3], [23]</t>
  </si>
  <si>
    <t>15 [ACETATO CLOSTEBOL 150 MG + SULFATO NEOMICINA 150 MG, FRASCO DE 30 GRAMOS, EQUIVALENTE A NEOBOL SPRAY.], 450 [BROMURO DE PINAVERIO 100MG + SIMETICONA 100MG, CÁPSULAS, EQUIVALENTE A COLIVERIO PLUS.], 100 [CLONIXINATO DE LISINA 125MG + ERGOTAMINA TARTRATO 1MG, COMPRIMIDOS RECUBIERTOS, EQUIVALENTE A MIGRADORIXINA.], 360 [DEXKETOPROFENO 25 MG + VITAMINA B1 50 MG + VITAMINA B6 50 MG + VITAMINA B12 1000 MCG, TABLETAS RECUBIERTAS, EQUIVALENTE A NEURO TAZAROL.], 300 [METOCARBAMOL 500 MG, TABLETAS, EQUIVALENTES A METOCARBAN.]</t>
  </si>
  <si>
    <t>[15], [450], [100], [360], [300]</t>
  </si>
  <si>
    <t>[120], [8.8333], [6.6], [13.412], [4.5333]</t>
  </si>
  <si>
    <t>150 [CARBOXIMETILCISTEINA 0.15G + DEXTROMETORFANO 0.005G + CLORFENIRAMINA 0.0025G *5 ML, FRASCO DE 120 ML, EQUIVALENTE A TUSILEXIL JARABE.], 400 [CLONIXINATO DE LISINA 120 MG + PROPINOX CLORHIDRATO 10 MG., COMPRIMIDOS RECUBIERTOS, EQUIVALENTE A SERTAL COMPUESTO.], 120 [CLORURO DE SODIO, CLORURO DE POTASIO, CLORURO DE CALCIO DIHIDRATADO, CLORURO DE MAGNESIO HEXAHIDRATADO, LACTATO DE SODIO, GLUCOSA, FRASCO DE 625 ML. ESQUIVALENTE A HIDRAVIDA SUERO REHIDRATANTE, SABOR COCO, LIMA-LIMON Y FRESA. ], 150 [CODEINA FOSFATO 10MG + CLORFENIRAMINA MALEATO 2MG + FENILEFRINA CLORHIDRATO 5MG., JARABE DE 120 ML. EQUIVALENTE A RINOFED ANTITUSIVO NF.], 500 [DEXKETOPROFENO 25 MG. CÁPSULAS BLANDAS, EQUIVALENTE A TAZAROL RAPID], 200 [MAGALDRATO 80 MG + DIMETICONA 10 MG., SOBRES GEL DE 10 ML., EQUIVALENTE A RIOPAN GEL ANTIACIDO.], 300 [SACCHAROMYCES BOULARDII  I-745 LIOFILIZADO, 250 MG., CÁPSULAS, EQUIVALENTE A PERENTEROL.]</t>
  </si>
  <si>
    <t>PERSY MARLENY BONILLA GUERRA / ASEMED</t>
  </si>
  <si>
    <t>[150], [400], [120], [150], [500], [200], [300]</t>
  </si>
  <si>
    <t>[132], [0], [20], [170], [20.05], [10.1745], [30.1]</t>
  </si>
  <si>
    <t>1 [SERVICIO DE CINTOTECA]</t>
  </si>
  <si>
    <t>22/07/2025'</t>
  </si>
  <si>
    <t>1 [SERVICIO DE TRANSMISIÓN DE 40 SPOTS DE 30 SEGUNDOS CADA UNO, EN NOTICIEROS QUE SE TRANSMITAN EN LOS SIGUIENTES HORARIOS: 13:00, 18:00 Y 21:00 HORAS. A TRAVÉS DE UN MEDIO TELEVISIVO CON COBERTURA A NIVEL NACIONAL CON MÁS DE 340 CABLEOPERADORES Y DISTRIBUCIÓN PROPIA POR SEÑAL UHF, CON PROGRAMACIÓN DE ENTRETENIMIENTO, RELIGIOSO Y NOTICIOSO DE DOMINGO A VIERNES. DIRIGIDO A UN GRUPO OBJETIVO DE 51% HOMBRES Y 49% MUJERES DE 18 AÑOS EN ADELANTE, DURANTE EL PERÍODO DEL 21 AL 31 DE JULIO 2025.]</t>
  </si>
  <si>
    <t>LIBREVISIÓN, S.A.</t>
  </si>
  <si>
    <t>300 [LIBRETAS, PAPEL, COLOR NATURAL, 18*14CM CENTIMETROS, CON ESTUCHE NEGRO CON SET ESCOLAR CON LOGOTIPO], 300 [MOUSE PAD, TELA, BLANCO, 18*22*0.2CM CENTIMETROS, CUADRADO PARA SUBLIMAR CON LOGOTIPO FULL COLOR], 328 [VASO, ACERO INOXIDABLE, AZUL REFLEX MATE, 550 ML JOY CON, INTERIOR PLASTICO CON LOGOTIPO]</t>
  </si>
  <si>
    <t>196</t>
  </si>
  <si>
    <t>[300], [300], [328]</t>
  </si>
  <si>
    <t>[35], [10], [35]</t>
  </si>
  <si>
    <t>357000 [UNIFOLIARES EN TAMAÑO ABIERTO 3.5 X 8.5” IMPRESOS PAPEL COUCHÉ BRILLANTE B-80 IMPRESOS A FULL COLOR TIRO Y RETIRO.]</t>
  </si>
  <si>
    <t>24523666</t>
  </si>
  <si>
    <t>7 [BOTONES DE SALIDA NO TOUCH, SIN TEPORIZADOR EN CONTACTO NO-NC], 7 [CHAPAS ELECTROMAGNETICAS DE 600 LIBRAS CON MONTAJE ZL Y TRANSFORMADOR 12 V. 2 AMPERIOS]</t>
  </si>
  <si>
    <t>[7], [7]</t>
  </si>
  <si>
    <t>[195], [530]</t>
  </si>
  <si>
    <t>329 [MOCHILAS SPAIN, OXFORD, AZUL, 28*41*12 CENTIMETROS, (CON IMPRESION DE UN LOGO)]</t>
  </si>
  <si>
    <t>110 [COMPRA DE LIBROS ESCALANDO HACIA LA CIMA DEL GUINNESS"]</t>
  </si>
  <si>
    <t>JAIME FRANCISCO VIÑALS MASSANET</t>
  </si>
  <si>
    <t>4173392</t>
  </si>
  <si>
    <t>1 [PARTICIPACIÓN EN EVENTO EXPOCASA QUE INCLUYE ESPACIO PARA STAND]</t>
  </si>
  <si>
    <t>24/07/2025'</t>
  </si>
  <si>
    <t>CAMARA GUATEMALTECA DE LA CONSTRUCCIÓN</t>
  </si>
  <si>
    <t>1 [KIT DE MATERIALES PARA INSTALACION DE CARGADOR], 1 [SUMINISTRO DE CARGADOR DE BATERIAS.]</t>
  </si>
  <si>
    <t>[150], [2600]</t>
  </si>
  <si>
    <t>4 [SERVICIO DE MANTENIMIENTO PREVENTIVO PARA 2 EQUIPOS DE MINI SPLIT DE 24,000 BTU (2 PARA C/U)], 6 [SERVICIO DE MANTENIMIENTO PREVENTIVO PARA 3 EQUIPOS DE MINI SPLIT DE 12,000 BTU (2 PARA C/U)]</t>
  </si>
  <si>
    <t>[4], [6]</t>
  </si>
  <si>
    <t>[495], [495]</t>
  </si>
  <si>
    <t>2 [CORTINA ENROLLABLE DE 1.7M * 3.4M, COLOR 5% SCREEN IVORY.], 2 [CORTINA ENROLLABLE DE 2.14M * 3.4M, COLOR 5% SCREEN IVORY.]</t>
  </si>
  <si>
    <t>299</t>
  </si>
  <si>
    <t xml:space="preserve">KARLA PAOLA RODRÍGUEZ AGUILAR / CORTINAS RODRÍGUEZ A. </t>
  </si>
  <si>
    <t>[2], [2]</t>
  </si>
  <si>
    <t>[1702], [2153]</t>
  </si>
  <si>
    <t>1 [FABRICACIÓN E INSTALACIÓN DE BANDEJA DE 0.75*0.75CMS. FABRICADAS CON LAMINA ALUZINC, PINTADA CON ANTICORROSIVO BLANCO, ANCLADA AL TECHO CON PERNOS EXPANSIVOS + INSTALACIÓN DE TUBO PVC DE 3/4 , 16 MTS DE DRENAJE], 1 [FABRICACIÓN E INSTALACIÓN DE BANDEJA DE 0.75*0.75CMS. FABRICADAS CON LAMINA ALUZINC, PINTADA CON ANTICORROSIVO BLANCO, ANCLADA AL TECHO CON PERNOS EXPANSIVOS + INSTALACIÓN DE TUBO PVC DE 3/4 , 9 MTS DE DRENAJE,CONECTADO A TUBERÍA EXISTENTE, INCLUYE UTILIZACIÓN DE ANDAMIOS.], 2 [FABRICACIÓN E INSTALACIÓN DE BANDEJAS DE 0.75*0.75CMS. FABRICADAS CON LAMINA ALUZINC, PINTADA CON ANTICORROSIVO BLANCO, ANCLADA AL TECHO CON PERNOS EXPANSIVOS + INSTALACIÓN DE TUBO PVC DE 3/4, 18 MTS TUBERIA DE DRENAJE.]</t>
  </si>
  <si>
    <t>[1], [1], [2]</t>
  </si>
  <si>
    <t>[2915], [2960], [2780]</t>
  </si>
  <si>
    <t>1 [FABRICACIÓN E INSTALACIÓN DE MESA REDONDA DE 0.90 M DE DIÁMETRO, FABRICADA CON MELAMINA NOGAL PARIS DE 5/8", CON ESTRUCTURA METALICA DE TUBO RECTANGULAR DE 1 1/2" CHAPA 16 PINTADA CON ANTICORROSIVO COLOR BLANCO]</t>
  </si>
  <si>
    <t>322</t>
  </si>
  <si>
    <t>MULTIPROYECTOS ARTE&amp;ESTILO</t>
  </si>
  <si>
    <t>1 [SUMINISTRO E INSTALACIÓN DE DE FIJO DE ALUMINIO ANODIZADO NATURAL CON VIDRIO CLARO DE 6MM CON MEDIDAS DE 2.95X2.49M], 1 [SUMINISTRO E INSTALACIÓN DE FIJO DE ALUMINIO ANODIZADO NATURAL CON VIDRIO CLARO DE 6MM CON MEDIDAS DE 2.95X2.45M], 1 [SUMINISTRO E INSTALACIÓN DE SANDBLAST EN FACHADA DISEÑO ADJUNTO ]</t>
  </si>
  <si>
    <t>25/07/2025'</t>
  </si>
  <si>
    <t>[8500], [8500], [7450]</t>
  </si>
  <si>
    <t>510 [ ZINC 10 MG + VITAMINA C 250 + VITAMINA D 25 MCG (1000 UI) EN GELATINA, EQUIVALENTE A ZINC C+D GEL-OSO.], 200 [ALBENDAZOL DE 400 MG. TABLETA, EQUIVALENTE A ZENTEL.], 600 [AZITROMICINA 500 MG., COMPRIMOS RECUBIERTOS, EQUIVALENTE A ZIBAC.], 74 [CLORURO DE SODIO 0.9% (SOLUCION SALINA) X 60 ML. EQUIVALENTE A NASOXY], 480 [LACTOBACILLUS PLANTARUM DR7 1 X 10 UFC + ZINC 5 MG. CÁPSULAS. EQUIVALENTE A PROBIOCYAN], 3 [SALBUTAMOL 5MG * 1 ML + BROMURO DE IPRATROPIO 750 MCG * 1 ML, KIT PARA NEBULIZACIÓN DE 20 ML. EQUIVALENTE A AEROVAN SP IPRAK 750 KIT P/NEBU*20 ML (2FCOS*10ML). ], 50 [VITAMINA B1 100 MG + VITAMINA B6 100 MG + VITAMINA B12 25000 MCG * 2 ML. EQUIVALENTE A TRIVIPLEX 25000 AMPOLLA.]</t>
  </si>
  <si>
    <t>[510], [200], [600], [74], [480], [3], [50]</t>
  </si>
  <si>
    <t>[0], [38], [0], [0], [0], [480], [66]</t>
  </si>
  <si>
    <t>14 [SILLAS TIPO COMEDOR PARA ESPERA CON BASE DE MADERA MAS ASIENTO DE TELA COLOR GRIS CON UN ALTO DE 77.5 CM ]</t>
  </si>
  <si>
    <t>16548590</t>
  </si>
  <si>
    <t>1 [FERIA VIRTUAL DE EMPLEO]</t>
  </si>
  <si>
    <t>LUBIA ESTELA LEMUS NAJARRO / HR CONSULTORES ILIMITADA</t>
  </si>
  <si>
    <t>48590797</t>
  </si>
  <si>
    <t>1 [SUSCRIPCIÓN MACRO INTERMEDIA GUATEMALA ]</t>
  </si>
  <si>
    <t>158</t>
  </si>
  <si>
    <t>57071837</t>
  </si>
  <si>
    <t>3 [BAUL NEGRO PARA MOTOCICLETA DE 45 LITROS.], 2 [BAUL NEGRO PARA MOTOCICLETA DE 57 LITROS.]</t>
  </si>
  <si>
    <t>28/07/2025'</t>
  </si>
  <si>
    <t>IMPORTACIONES ABU, S.A.</t>
  </si>
  <si>
    <t>7598610</t>
  </si>
  <si>
    <t>[3], [2]</t>
  </si>
  <si>
    <t>[679], [764]</t>
  </si>
  <si>
    <t>5 [FÉRULA MOLDEABLE PARA INMOVILIZACION, 36" X 4.25".], 300 [GASAS ESTERILES DE 4" X 4". ], 20 [GASAS IMPREGNADAS DE PETROLATO (VASELINA),  3" X 3"], 2 [MUÑEQUERA AMBIDIESTRO CORTO TALLA L COLOR NEGRO.], 3 [MUÑEQUERA AMBIDIESTRO CORTO TALLA M COLOR NEGRO.], 12 [VENDA ELASTICA DE 2 PULGADAS X 5 METROS COLOR PIEL.], 12 [VENDA ELASTICA DE 4 PULGADAS X 5 YARDAS COLOR PIEL.]</t>
  </si>
  <si>
    <t>[5], [300], [20], [2], [3], [12], [12]</t>
  </si>
  <si>
    <t>[105], [1.25], [14], [220], [220], [7.9], [10.98]</t>
  </si>
  <si>
    <t>700 [RESMAS DE HOJAS TAMAÑO OFICIO MEDIDA 8.5 X 13 PULGADAS (216 MM X 330 MM); LAS HOJAS DEBEN SER DE PAPEL BOND DE 75 O 80 GRAMOS, CON UNA BLANCURA SUPERIOR AL 90%; LAS RESMAS DE PAPEL DEBEN VENIR EN CAJAS DE 10 UNIDADES; CADA RESMA DE PAPEL DEBE TRAER EMPAQUE PLÁSTICO O CONTRA HUMEDAD.]</t>
  </si>
  <si>
    <t>MATALLANA, S.A.</t>
  </si>
  <si>
    <t>67247105</t>
  </si>
  <si>
    <t>1 [EQUIPO DE AIRE ACONDICIONADO TIPO MINI SPLIT PISO TECHO DE 60,000 BTU, R-410 A CONTROL REMOTO], 1 [SERVICIO DE MANTENIMIENTO PREVENTIVO TRIMESTRAL,  (3 MESES DESPUES DE LA FECHA DE INSTALACIÓN) ]</t>
  </si>
  <si>
    <t>[20600], [495]</t>
  </si>
  <si>
    <t>2 [SUMINISTRO E INSTALACIÓN DE CORTINA MANUAL ENROLLABLE , DE MATERIAL SCREEN Y COLOR IVORY. DE 0.80 X 2.50 M], 2 [SUMINISTRO E INSTALACIÓN DE CORTINA MANUAL ENROLLABLE , DE MATERIAL SCREEN Y COLOR IVORY. DE 1.45 X 2.50 M ], 1 [SUMINISTRO E INSTALACIÓN DE CORTINA MANUAL ENROLLABLE , DE MATERIAL SCREEN Y COLOR IVORY. DE 1.95 X 2.50 M]</t>
  </si>
  <si>
    <t>[2], [2], [1]</t>
  </si>
  <si>
    <t>[725], [900], [1180]</t>
  </si>
  <si>
    <t>10 [ROLLOS ETIQUETAS METALIZADAS DE SEGURIDAD, MEDIDA 1 X 2 PULGADAS DE 1,375 UNIDADES POR ROLLO, CON SU EMPAQUE SEPARADO. (VER MUESTRA EN ESTA UNIDAD).]</t>
  </si>
  <si>
    <t>29/07/2025'</t>
  </si>
  <si>
    <t>65284933</t>
  </si>
  <si>
    <t>8 [PERCHERO DE METAL NEGRO DE 8 GANCHOS CON AJUSTE PARA ESTABILIDAD]</t>
  </si>
  <si>
    <t xml:space="preserve"> DISTRIBUIDORA Y COMERCIALIZADORA UNIVERSAL, S.A.</t>
  </si>
  <si>
    <t>109842901</t>
  </si>
  <si>
    <t>5000 [MARBETES COLOR BLANCO CON DESCRIPCIÓN FULL COLOR MEDIDA 21 X 14 CMS, EN PAQUETES DE 100 UNIDADES (VER MUESTRA EN UNIDAD PROVEEDURÍA).], 250 [PAQUETES DE FOLDER MANILA MEMBRETADOS, TAMAÑO OFICIO DE 100 UNIDADES POR PAQUETE.], 200000 [PRECINTOS PARA DENOMINACIÓN Q. 5,000.00 EN FAJOS DE 100 UNIDADES (VER MUESTRA EN UNIDAD PROVEEDURÍA).], 20000 [SOBRES EXTRA-OFICIO PAPEL KRAFT CON DESCRIPCIÓN SEPARADOS EN PAQUETES DE 100 UNIDADES (VER MUESTRA EN UNIDAD PROVEEDURÍA).]</t>
  </si>
  <si>
    <t>30/07/2025'</t>
  </si>
  <si>
    <t>DANA MARIANA MONTES / CHULADA INC.</t>
  </si>
  <si>
    <t>[5000], [250], [200000], [20000]</t>
  </si>
  <si>
    <t>[0.6], [110.8], [0.064], [1.34]</t>
  </si>
  <si>
    <t>2 [SUMINISTRO E INSTALACIÓN DE PUERTAS ENCHAPADAS DE PLYWOOD DE 0.80 X 2.05 M, CON UNA CHAPA DE BOLA]</t>
  </si>
  <si>
    <t>1 [TRADUCCION JURADA, DOCUMENTO EN OTRO IDIOMA QUE DEBE SER TRADUCIDO AL IDIOMA ESPAÑOL POR TRADUCTOR JURADO CERTIFICADO EN LA REPUBLICA DE GUATEMALA]</t>
  </si>
  <si>
    <t>183</t>
  </si>
  <si>
    <t>30/07/2025 '</t>
  </si>
  <si>
    <t>ROSELSHA, S.A.</t>
  </si>
  <si>
    <t>105114200</t>
  </si>
  <si>
    <t>1 [BOMBA CENTRIFUGA DE 0.5HP], 1 [MANOMETRO SENCILLO DE 0-80PSI], 1 [TANQUE HIDRONEUMÁTICO DE 19 GALONES]</t>
  </si>
  <si>
    <t>31/07/2025'</t>
  </si>
  <si>
    <t>[6554.05], [0], [0]</t>
  </si>
  <si>
    <t>1 [SERVICIO DE MANTENIMIENTO Y REPARACION AL VEHICULO P-560JLZ AL SERVICIO DE VICEPRESIDENCIA]</t>
  </si>
  <si>
    <t>165</t>
  </si>
  <si>
    <t>COFIÑO STAHL Y COMPAÑIA, S.A.</t>
  </si>
  <si>
    <t>332917</t>
  </si>
  <si>
    <t>AGOSTO 2025</t>
  </si>
  <si>
    <t>1 [ANALISIS Y EVALUACIÓN DE 185 PUESTOS DE TRABAJO DE LA INSTITUCION]</t>
  </si>
  <si>
    <t>5299683</t>
  </si>
  <si>
    <t>1 [SERVICIO DE  FONTANERÍA INICIANDO DEL 6TO NIVEL  AL 7MO NIVEL, CORTE TUBERÍA EXISTENTE GALVANIZADA 4", REALIZAR ACOPLE CON TUBERÍA PVC DE 160/PSI DE 4", DEJANDO LISTO PARA RECIBIR TUBERÍAS NUEVAS DE BAÑOS EXISTENTES], 1 [SERVICIO DE CORTE DE PISOS PARA UBICAR TUBERIA GALVANIZADA ], 1 [SERVICIO DE ELIMINACIÓN MINGITORIO EXISTENTE, REALIZAR CONEXIÓN DE TUBERÍA PARA SANITARIO NUEVO EN LA NUEVA RED  DE PVC, INCLUYE SUMINISTRO E INSTALACIÓN SANITARIO ELONGADO COLOR BLANCO.]</t>
  </si>
  <si>
    <t xml:space="preserve">DANIA JAILINE HERNÁNDEZ CORZO </t>
  </si>
  <si>
    <t>115956824</t>
  </si>
  <si>
    <t>[7500], [1200], [3500]</t>
  </si>
  <si>
    <t>1 [ENCODER PARA ASCENSOR MARCA MITSUBISHI]</t>
  </si>
  <si>
    <t>4 [RESANE DE TABLA YESO CON ACABADO NIVEL 3 INCLUYE MATERIALES Y MANO DE OBRA], 3 [REUBICACIÓN DE GABINETES AÉREOS POR MODIFICACIÓN DE ALTURA ], 3 [SUMINISTRO E INSTALACIÓN DE REFUERZOS DE MADERA DE 1” X 1” DE 0.20 M X 1.60 M], 13 [SUMINISTRO MÁS APLICACIÓN DE PINTURA COLOR CELESTE BURBUJA], 18 [SUMINISTRO MÁS APLICACIÓN DE PINTURA COLOR VERDE PISTACHO]</t>
  </si>
  <si>
    <t>WALTER ROLANDO HÉRNANDEZ LÓPEZ / DICA CONSTRUCCIONES</t>
  </si>
  <si>
    <t>[4], [3], [3], [13], [18]</t>
  </si>
  <si>
    <t>[261], [348], [305], [82], [71]</t>
  </si>
  <si>
    <t>2 [BATERÍA 12 VOLTIOS, 75 AMPERIOS/HORA], 1 [CARGADOR DE BATERIAS AUTOMATICO DE 24V]</t>
  </si>
  <si>
    <t>EDGAR BEMBENUTO MENDÓZA / SERVICIOS TIKAL ELECTRIC</t>
  </si>
  <si>
    <t>7457219</t>
  </si>
  <si>
    <t>[2], [1]</t>
  </si>
  <si>
    <t>[1600], [1900]</t>
  </si>
  <si>
    <t>1 [COMPRA DE REPUESTOS PARA SISTEMAS DE ALARMAS DEL DEPARTAMENTO DE SEGURIDAD (30 BOTONES DE PANICO, 25 PASIVOS INFRARROJOS RADIALES, 03 PANELES DE ALARMA 4148LA, 03 CONSOLAS 6164SP, 05 TRANSFORMADORES 16.5 V 40VA, 03 TARJETAS DE FUENTE DE PODR 12 V. 1.5 A., 2 SIRENAS 15/20W, 01 EXPANSOR PARA 8 ZONAS, 04 CHAPAS  TUBULARES, 03 SENSORES DE GOLPE SS-102]</t>
  </si>
  <si>
    <t>1 [SUMINISTRO E INSTALACIÓN DE VIDRIO FIJO EN ALUMINIO ANODIZADO NATURAL CON VIDRIO LAMINADO 3+3, MEDIDAS DE 4.18X.33M CON JUNTA A HUESO, INCLUYE DESMONTE DE VIDRIOS DAÑADOS  EXISTENTES.]</t>
  </si>
  <si>
    <t>100 [CLORURO DE SODIO 12MG, CLORURO DE POTASIO 149MG,CLORURO DE CALCIO DIHIDRATADO 30MG,CLORURO DE MAGNESIO HEXAHIDRATADO DE 41MG, LACTATO DE SODIO 314MG, GLUCOSA 5G, EQUIVALENTE A HIDRAVIDA SUERO ORAL], 15 [DEXKETOPROFENO 12.5 MG, EQUIVALENTE A DEXKEDOL TUBO DE 30 GRAMOS GEL], 100 [DICLOFENADO SODICO 50 MG, CIANOCOBALAMINA 1000 MCG, CLORHIDRATO DE PIRIDOXINA 50 MG, CLORHIDRATO DE TITAMINA 50 MG, EQUIVALENTE A DOLO NEUROBION N TABLETAS RECUBIERTAS ], 50 [DICLOFENADO SODICO 75 MG, CIANOCOBALAMINA 1 MG, CLORHIDRATO DE PIRIDOXINA 100 MG, CLORHIDRATO DE TITAMINA 100 MG, EQUIVALENTE A DOLO NEUROBION DC  SOLUCION INYECTABLE ], 120 [ENZIMAS DIGESTIVAS; AMILASA, LIPASA Y PROTEASA, MOSAPRIDA 5MG, SIMETICONA 60 MG, EQUIVALENTE A DONOFLAT PLUS TABLETA CON RECUBRIMIENTO ENTERICO]</t>
  </si>
  <si>
    <t>475112-4</t>
  </si>
  <si>
    <t>[100], [15], [100], [50], [120]</t>
  </si>
  <si>
    <t>[12.59], [52.97], [5.39], [77.89], [3.542]</t>
  </si>
  <si>
    <t>10 [ROLL UPS DE 0.80*2.00 MTS, FULL COLOR, EN MANTA VINILICA. ]</t>
  </si>
  <si>
    <t>CORPORACION GRAFSER, S.A.</t>
  </si>
  <si>
    <t>8230882-9</t>
  </si>
  <si>
    <t>1 [CONTRATACIÓN DE PUBLICIDAD EXTERIOR DE 2 PANTALLAS DIGITALES, PARA TRANSMISIÓN DE 1,210 SPOTS DE 8 SEGUNDOS CADA UNO, DISTRIBUIDOS EN LAS SIGUIENTES UBICACIONES; CIUDAD DE GUATEMALA: DIAGONAL 6, ZONA 10 POR EL PERÍODO DEL 01 AL 15 DE AGOSTO DE 2025; Y PERIFÉRICO, CEJUSA POR EL PERÍODO DEL 15 AL 31 DE AGOSTO DE 2025.]</t>
  </si>
  <si>
    <t>PUBLIANUNCIOS, S.A.</t>
  </si>
  <si>
    <t>42323592</t>
  </si>
  <si>
    <t>330000 [UNIFOLIARES DE AHORRO VISIONARIO IMPRESIÓN 8.5X3.5 PULGADAS FULL COLOR TIRO EN PAPEL COUCHE 80.]</t>
  </si>
  <si>
    <t>11 [ESTANTERIAS DE METAL COLOR NEGRO, MEDIDAS 1 METRO DE LARGO, POR 50 CENTÍMETROS DE ANCHO, POR 2 METROS DE ALTO, 7 PELDAÑOS.]</t>
  </si>
  <si>
    <t>VILMA VERÓNICA ROJAS RIVERA / PROVEEDORA DE OFICINAS PROFINA</t>
  </si>
  <si>
    <t>40355128</t>
  </si>
  <si>
    <t>260 [AGENDAS IMPRESAS CON ESPIRAL METALICO DE 100 HOJAS PAPEL BOND 80 GRS ARTES SE PROPORCIONARA POR EL CREDITO 2 HOJAS FULL COLOR PERSONALIZADAS TAMAÑO DE 7*10 PLG O MEDIA CARTA]</t>
  </si>
  <si>
    <t>200000 [UNIFOLIARES PRÉSTAMO PARA GANADO, TAMAÑO ABIERTO 3.5 X 8.5  PULGADAS IMPRESOS PAPEL COUCHÉ BRILLANTE, A FULL COLOR TIRO Y RETIRO.]</t>
  </si>
  <si>
    <t>2452366-6</t>
  </si>
  <si>
    <t>1 [MATERIALES PARA EL CAMBIO DE COMPRESOR DE 36,000 BTU DEL ÁREA DEL LOBBY]</t>
  </si>
  <si>
    <t>1000 [DESODORANTES AMBIENTALES DE 400 ML, VARIOS AROMAS.], 250 [GALONES DE JABÓN GEL ANTI BACTERIAL, OLOR FRESA, TAPA INTERNA ANTI-DERRAME, 100% ORIGINAL.]</t>
  </si>
  <si>
    <t>[1000], [250]</t>
  </si>
  <si>
    <t>[24.99], [18]</t>
  </si>
  <si>
    <t>20 [ACEBROFILINA 5MG/ML.  FRASCO DE 120 ML. EQUIVALENTE A FILINAR G ], 50 [CARBOXIMETILCISTEINA  250 MG/5ML. FRASCO DE 120 ML. EQUIVALENTE A BRONCODIL JARABE.], 20 [OXIMETAZOLINA 0.050 G + DEXPANTENOL 2.033 G. SPRAY DE 20 ML. EQUIVALENTE A ILIADIN LUB.]</t>
  </si>
  <si>
    <t>[20], [50], [20]</t>
  </si>
  <si>
    <t>[123.02], [66.4], [83.68]</t>
  </si>
  <si>
    <t>1 [SERVICIO MAYOR DE MANTENIMIENTO MONTACARGA CATERPILLAR 1 (DETALLE DE TRABAJOS A REALIZAR SEGÚN COTIZACIÓN)]</t>
  </si>
  <si>
    <t>PLANIFICACIONES Y DESARROLLOS ESPECIALIZADOS DE PROYECTOS, SOCIEDAD ANONIMA</t>
  </si>
  <si>
    <t>24998923</t>
  </si>
  <si>
    <t>200 [ACETAMINOFEN+CLORFENIRAMINA MALEATO+DEXTROMETORFANO+FENILEFRINA+CAFEINA, EQUIVALENTE A CILFRIN D TABLETA], 288 [ACIDO ASCORBICO 260 MG Y ASCORBATO DE SODIO 290 MG, EQUIVALENTE A CEBION 500 MG VITAMINA C TABLETA MASTICABLE], 30 [BETAMETASONA 0.5 MG,CLOTRIMAZOL 1 MG Y GENTAMICINA BASE COMO SULFATO 1MG, EQUIVALENTE A BRUDERM CREMA 15 MG], 100 [CETIRIZINA 2 CHI 10 MG, EQUIVALENTE A ALERSONE TABLETA 10 MG ], 100 [CETIRIZINA CLORHIDRATO 5 MG+PSEUDOEFEDRINA SULFATO 120 MG, EQUIVALENTE A ALERCET D CAPSULA ], 100 [CETIRIZINA HCI, EQUIVALENTE A ALERCET 10 MG CAPSULA BLANDA], 4 [DEXAMETASONA FOSFATO 4 MG, EQUIVALENTE A DEXAMETASONA 4MG/ML  AMPOLLA]</t>
  </si>
  <si>
    <t>4751124</t>
  </si>
  <si>
    <t>[200], [288], [30], [100], [100], [100], [4]</t>
  </si>
  <si>
    <t>[0], [1.87], [69.52], [5.1], [15.513], [8.954], [25.47]</t>
  </si>
  <si>
    <t>5 [DISCO EXTERNO DE ESTADO SOLIDO, DE 2TB USB-C], 1 [MONITOR LED DE 32 PULGADAS, IPS, 4K, UHD, RELACIÓN DE ASPECTO: 16:9, RESOLUCIÓN: 3840X2160, COMPATIBILIDAD CON HDR (ALTO RANGO DINÁMICO), CON CERTIFICADO DE COLOR PROART, GARANTIA DE 1 AÑO.]</t>
  </si>
  <si>
    <t>[5], [1]</t>
  </si>
  <si>
    <t>[1412], [7315]</t>
  </si>
  <si>
    <t>1 [LIMPIEZA DE VIDRIOS EN FACHADAS EXTERIORES NORTE, SUR Y PONIENTE DEL EDIFICIO CENTRAL, PARA LA ELIMINACIÓN DE POLVO, GRASA IMPREGNADOS EN LOS VIDRIOS. ]</t>
  </si>
  <si>
    <t>50 [HEDERA HELIX FRASCO DE 200 ML. EQUIVALENTE A ABRILAR 575 JARABE CON MENTOL]</t>
  </si>
  <si>
    <t>4943638-4</t>
  </si>
  <si>
    <t>200 [GALONES DE DESINFECTANTE MULTIUSOS AROMAS, FRESA, ALMENDRA Y CITRICOS, CON TAPA INTERNA ANTIDERRAME.]</t>
  </si>
  <si>
    <t>300 [ACETAMINOFEN 500 MG., CLORHIDRATO DE FENILEFRINA 10 MG., MALEATO DE BRONFERINAMINA 8 MG. TABLETA, EQUIVALENTE A IRS.], 300 [ACETAMINOFEN 500 MG/FENILEFRINA 5 MG/CAFEINA 50 MG/CLORFENIRAMINA MALEATO 2 MG/DEXTROMETORFANO 10 MG. TALBETAS, EQUIVALENTE A CILFRIN D.], 100 [CARBOXIMETILCISTEINA 0.15 G/DEXTROMETORFANO 0.005 G/CLORFENIRAMINA 0.0025 G* 5 ML., JARABE DE 120 ML. EQUIVALENTE A TUSILEXIL.], 100 [GUAYACOL 50 MG/EUCALIPTO 120 MG., AMPOLLA, EQUIVALENTE A NEUMONIL.]</t>
  </si>
  <si>
    <t>8421248-9</t>
  </si>
  <si>
    <t>[300], [300], [100], [100]</t>
  </si>
  <si>
    <t>[0], [2], [26.9], [0]</t>
  </si>
  <si>
    <t>300 [BENZOCAINA 10MG,CLORURO DE DECUALINIO 0.25MG,EXCIPIENTES CON SABOR AROMATICO CS, EQUIVALENTE A NEUMONIL G TABLETAS CHUPABLES], 50 [CODEINA FOSFATO 10MG,CLORFENIRAMINA MALEATO 2MG, FENILEFRINA CLORHIDRATO 5MG, EQUIVALENTE A RINOFED ANTITUSIVO NF JARABE DE 120ML], 300 [DEXKETOPROFENO TROMETAMOL 25MG, EQUIVALENTE A TAZAROL RAPID CAPSULAS BLANDAS], 96 [LORATADINA 10 MG, EQUIVALENTE A LORATADINA MK TABLETA 10MG], 6 [NEOMICINA SULFAO 150MG, CLOSTEBOL ACETATO 150 MG, EQUIVALENTE A NEOBOL AEROSOL SPRAY 30 GRAMOS], 1 [SULFADIAZINA DE PLATA 1%, EQUIVALENTE A SULFAPLATA CREMA 30 GRAMOS]</t>
  </si>
  <si>
    <t>[300], [50], [300], [96], [6], [1]</t>
  </si>
  <si>
    <t>[1.56], [85.194], [7.789], [5.419], [107.11], [45.26]</t>
  </si>
  <si>
    <t>50 [BLOCKS DE RECETAS MEDICAS, PAPEL SENSIBILIZADO, COLORES BLANCO Y CELESTE, MEDIDA 8.5 X 5.5 PULGADAS, BLOCKS DE 50 HOJAS BLANCAS Y 50 CELESTES, NUMERADAS EN ROJO DEL CORRELATIVO 10001 EN ADELANTE.]</t>
  </si>
  <si>
    <t>MOISES LÓPEZ GÓMEZ / IMPRESIONES Y ENCUADERNACIONES GÓMEZ</t>
  </si>
  <si>
    <t>36853305</t>
  </si>
  <si>
    <t>1 [FABRICACIÓN DE UNA EXTENSIÓN PARA ESCAPE DE UN GENERADOR DE 12KW DE 1" DE DIAMETRO Y 390 DE LARGO CON 2 CODOS A 90° , CON UN FLEXIBLE. ]</t>
  </si>
  <si>
    <t>ANCELMO MIXTÚN HERNÁNDEZ / ELECTROMIX</t>
  </si>
  <si>
    <t>18068448</t>
  </si>
  <si>
    <t>50 [CARBOXIMETILCISTEINA 3G,DEXTROMETORFANO BROMHIDRATO 0.1G,CLORFENIRAMINA MALEATO 0.05G, EQUIVALENTE A TUSILEXIL JARABE 120 ML VIA ORAL]</t>
  </si>
  <si>
    <t>3125 [CONSULTAS ELECTRONICAS A DISTANCIA EN EL REGISTRO GENERAL DE LA PROPIEDAD DE LA ZONA CENTRAL ]</t>
  </si>
  <si>
    <t>7756437</t>
  </si>
  <si>
    <t>160 [SERVICIOS DE CARWASH  A VEHÍCULOS TIPO SEDÁN Y HATCHBACK.  ], 160 [SERVICIOS DE CARWASH VEHÍCULOS TIPO CAMIONETA Y PICK UP.], 160 [SERVICIOS DE CARWASH VEHICULOS TIPO PANEL Y MICROBUS.]</t>
  </si>
  <si>
    <t xml:space="preserve">SERVIPROGO </t>
  </si>
  <si>
    <t>91468760</t>
  </si>
  <si>
    <t>[160], [160], [160]</t>
  </si>
  <si>
    <t>[40], [50], [65]</t>
  </si>
  <si>
    <t>357000 [UNIFOLIARES AHORRO CRECIENTE, TAMAÑO ABIERTO 3.5 X 8.5 IMPRESOS PAPEL COUCHÉ BRILLANTE B-80 IMPRESOS A FULL COLOR TIRO.]</t>
  </si>
  <si>
    <t>5 [EXHIBIDORES DE ACRILICO IMPRESIÓN FULL COLOR DE 30X60 CM.]</t>
  </si>
  <si>
    <t>90 [BOLSAS DE ARENA DE RIO RUSTICA.], 60 [BOLSAS DE PIEDRÍN DE 1/2 PULGADA.], 5 [LIBRAS DE ALAMBRE DE AMARRE.], 2 [LIBRAS DE CLAVO DE 2" CON CABEZA.], 1 [QUINTAL Y MEDIO DE HIERRO DE MEDIDA 3/8" COMERCIAL. ], 22 [SACOS DE QUINTAL CEMENTO GRIS UGC.]</t>
  </si>
  <si>
    <t>[90], [60], [5], [2], [1], [22]</t>
  </si>
  <si>
    <t>[16], [15], [4.9], [4.95], [517.5], [81]</t>
  </si>
  <si>
    <t>1 [SERVICIO DE TRES HORAS PARA SHOW DE PAYASO Y PINTACARITAS]</t>
  </si>
  <si>
    <t>WILIAM OSBERTO CARRILLO LÓPEZ / REPRESENTACIONES ARTISTICAS PROFESIONALES</t>
  </si>
  <si>
    <t>6097154</t>
  </si>
  <si>
    <t>18 [SUMINISTRO E INSTALACIÓN DE VINIL ADHESIVO TIPO SANDBLAST,   DESINSTALACIÓN DE POLARIZADO ANTERIOR]</t>
  </si>
  <si>
    <t>GRUPO MEDIOS Y PUBLICIDAD, S.A.</t>
  </si>
  <si>
    <t>1 [AJUSTE DE CREMALLERA DE EMPUJE DEL PORTON], 1 [CAMBIO DE TARJETA ELECTRONICA], 1 [DESMONTAJE, MONTAJE Y AJUSTE DE LA PROGRAMACIÓN], 1 [PRUEBAS DE FUNCIONAMIENTO]</t>
  </si>
  <si>
    <t>980064-6</t>
  </si>
  <si>
    <t>[900], [900], [900], [900]</t>
  </si>
  <si>
    <t>1 [RENTA DE TOLDO 16X40 METROS LONA VINILICA BLANCA]</t>
  </si>
  <si>
    <t>ELLIOTT RAÚL CASTELLANOS GARCÍA / MULTI-SERVICIOS VENEZIA</t>
  </si>
  <si>
    <t>78411882</t>
  </si>
  <si>
    <t>100 [BROMURO DE OTILONIO 40 MG. TABLETA EQUIVALENTE A OTYLOM], 100 [IBUPROFENO DE 600 MG. CÁPSULAS GEL.], 60 [LOPERAMIDA CLORHIDRATO 2 MG. TABLETAS, EQUIVALENTE A ALKA-AD.], 90 [METOCARBAMOL 500 MG, TABLETAS, EQUIVALENTES A METOCARBAN.], 240 [PROTEASA 30000 U/LIPASA 8000 U/AMILASA 3000 U/MOSAPRIDA CITRATO 5 MG/SIMETICONA 60 MG. TABLETAS, EQUIVALENTE A DONOFLAT PLUS.], 60 [SACCHAROMYCES BOULARDII  I-745 250 MG. CÁPSULAS, EQUIVALENTE A PERENTEROL.]</t>
  </si>
  <si>
    <t>[100], [100], [60], [90], [240], [60]</t>
  </si>
  <si>
    <t>[4.712], [2.9998], [2.2208], [2.8426], [0], [18.8133]</t>
  </si>
  <si>
    <t>260 [LAPICEROS COLOR AZULMECANISMO TWIST, TAMAÑO: 1.2 X 14.6 CM CON IMPRESIÓN DE LOGO], 260 [POP SOCKET Y TARJETERO, PLÁSTICO, AZUL, 10X5.8X1.3 CENTÍMETROS, CON SUJETADOR DE TELÉFONO CON IMPRESIÓN DE LOGO]</t>
  </si>
  <si>
    <t>[260], [260]</t>
  </si>
  <si>
    <t>[6.64], [8.92]</t>
  </si>
  <si>
    <t>1 [PAUTA DIGITAL POR MEDIO DE POSTS E HISTORIAS EN PLATAFORMA DE META CON CONTENIDO ESTÁTICO, CORRESPONDIENTE AL PERÍODO DEL 15 AL 31 DE AGOSTO DE 2025. ]</t>
  </si>
  <si>
    <t>HI C.C., S.A.</t>
  </si>
  <si>
    <t>11035005-7</t>
  </si>
  <si>
    <t>54 [AFICHES 0.60X1 METRO FULL COLOR EN MATERIAL TEXCOTE C-12], 86 [AFICHES 11X17 PULGADAS TABLOIDE FULL COLOR EN MATERIAL TEXCOTE C-12]</t>
  </si>
  <si>
    <t>[54], [86]</t>
  </si>
  <si>
    <t>[120], [10]</t>
  </si>
  <si>
    <t>1 [DESISTALACIÓN DE 18 M2 DE REJAS METALICAS DE VENTANERIA DE AGENCIA  Y TRASLADO A EDIFICIO CENTRAL ZONA 1]</t>
  </si>
  <si>
    <t>55833446</t>
  </si>
  <si>
    <t>1 [RÓTULO TIPO BANDERA DE EXTERIOR CON MEDIDAS: 3.00 METROS LARGO 1.18 METROS ALTO Y 0.21 METROS FONDO. ESTRUCTURA PRINCIPAL EXISTENTE REFORZADA Y APLICACIÓN DE PINTURA ANTICORROSIVA. FORRADA DE ACM 4MM AZUL EN LOS DOS FRENTES Y CANTOS. INCLUYE LOGOTIPO TIPO BLOCK DE 5 CM RELIEVE CON ILUMINACIÓN INTERNA LED, CANTOS DE PVC PINTADOS IMAGEN EN AMBAS CARAS DEL RÓTULO. FABRICACIÓN E INSTALACIÓN DE BASE DE TUBO NUEVO ]</t>
  </si>
  <si>
    <t>1 [AUTOMATED FEED AND MEMBER - TIER 6-2, INCLUYE AMERICAS FALL SUMMIT REGISTRATION, FINCYBER TODAY REGISTRATION, EUROPE AND ASIA PACIFIC SUMMIT REGISTRATION, COMMUNITIES OF INTEREST AND WORKING GROUPS, CAPS EXERCISES, AUTOMATED FEEDS (STIX/TAXII AND MISP)]</t>
  </si>
  <si>
    <t>FS-ISAC INC.</t>
  </si>
  <si>
    <t>1 [CUBETA DE 5 GALONES DE IMPERMEABILIZANTE FASTIL EN COLOR VERDE.], 2 [CUBETAS DE 5 GALONES DE SIKALATEX COLOR BLANCO.], 2 [LIBRAS DE CLAVO DE 3" CON CABEZA.], 8 [VARILLAS DE HIERRO LISA DE 1/4".]</t>
  </si>
  <si>
    <t>[1], [2], [2], [8]</t>
  </si>
  <si>
    <t>[865], [540], [4.95], [8.95]</t>
  </si>
  <si>
    <t>1 [SE REQUIERE UN CERTIFICADO TIPO WILDCARD - LLAVE 2048 BITS COMO MÍNIMO- SHA2 TLS 2.1 DHE- SOPORTE FABRICANTE 7X24 EMAIL Y CHAT- SEGURO DE SUPLANTACIÓN US$1 MILLÓN.- NOMBRE DE DOMINIO: *.CHNCENTRAL.CHN.COM.GT QUE INCLUYA HASTA 250 SUBDOMINIOS.]</t>
  </si>
  <si>
    <t>BUSINESS INFORMATION TECHNOLOGY SOLUTION, S.A.</t>
  </si>
  <si>
    <t>8525512-2</t>
  </si>
  <si>
    <t>4 [VENTILADOR DE PARED 16" 3 VELOCIDADES DE ALTO RENDIMIENTO CON OSCILACIÓN, MOTOR DE ALTA DURABILIDAD CONSTRUIDO PARA UN RENDIMIENTO DURADERO, LA CABEZA DEL VENTILADOR AJUSTABLE SE INCLINA Y SE BLOQUEA EN SU LUGAR PARA UNA COMODIDAD DE PRECISIÓN, POMOS GIRATORIOS Y CONTROLES DE CORDÓN DE TIRO PARA UN USO CÓMODO Y FÁCIL, FÁCIL DE MONTAR, GANCHO DE PREINSTALACIÓN PARA LA FIJACIÓN EN EL MONTAJE, PARRILLA DE PLÁSTICO DURABLE QUE NO SE OXIDA NI SE CORROE]</t>
  </si>
  <si>
    <t>42682010</t>
  </si>
  <si>
    <t>25000 [SOBRES MANILA MEDIA CARTA CON LOGOTIPO COLOR NEGRO, MEDIDA 15 X 24 CENTIMETROS, EN PAQUETES DE 100 UNIDADES.]</t>
  </si>
  <si>
    <t>100 [ARCHIVADORES MEDIA CARTA, MEDIDA 9.5 X 9.5 PULGADAS, ARMADOS.], 1000 [BOLSAS DE HULE NATURAL GRUESO, PESO 1/4 DE LIBRA, MEDIDA 3 1/2 X 1/8 X 1/12".]</t>
  </si>
  <si>
    <t>[100], [1000]</t>
  </si>
  <si>
    <t>[14.64], [7.5]</t>
  </si>
  <si>
    <t>1 [ALQUILER DE SALON DE EVENTOS PARA DOS DÍAS, JUEVES 21 Y VIERNES 22 DE AGOSTO. QUE INCLUYA ALMUERZO Y CENA EN PRIMER DÍA Y DESAYUNO Y ALMUERZO DEL SEGUNDO DÍA, HOSPEDAJE PARA UNA NOCHE PARA 40 PERSONAS.]</t>
  </si>
  <si>
    <t>INVERSIONES CORI, S.A.</t>
  </si>
  <si>
    <t>119027445</t>
  </si>
  <si>
    <t>10000 [PRECIENTOS DENOMINACIÓN $ 10,000.00 EN PAPEL BOND, COLORES DE IMPRESIÓN CAFE CLARO, MEDIDA DE 8 X 1.5 PULGADA, EN FAJOS DE 100 UNIDADES.], 10000 [PRECIENTOS DENOMINACIÓN $ 2,000.00 EN PAPEL BOND, COLOR DE IMPRESIÓN MORADO, MEDIDA 8 X 1.5 PULGADA, FAJOS DE 100 UNIDADES.], 10000 [PRECINTOS DENOMINACIÓN $ 1,000.00 EN PAPEL BOND, COLOR DE IMPRESIÓN AMARILLO, MEDIDA DE 8 X 1.5 PULGADA, EN FAJOS DE 100 UNIDADES.], 10000 [PRECINTOS DENOMINACIÓN $ 100.00 EN PAPEL BOND, COLOR DE IMPRESIÓN TURQUESA, MEDIDA 8 X 1.5 PULGADA, EN FAJOS DE 100 UNIDADES.], 10000 [PRECINTOS DENOMINACIÓN $ 5,000.00 EN PAPEL BOND, COLORES DE IMPRESIÓN CAFE, MEDIDA DE 8 X 1.5 PULGADA, EN FAJOS DE 100 UNIDADES.], 10000 [PRECINTOS DENOMINACIÓN $ 500.00 EN PAPEL BOND, COLOR DE IMPRESIÓN ROJO, MEDIDA DE 8 X 1.5 PULGADA, FAJOS DE 100 UNIDADES.]</t>
  </si>
  <si>
    <t>[10000], [10000], [10000], [10000], [10000], [10000]</t>
  </si>
  <si>
    <t>[0.11], [0.11], [0.11], [0.11], [0.11], [0.11]</t>
  </si>
  <si>
    <t>3 [DISCO IBM - 283GB 15K SAS SFF-2], 4 [IBM - CACHE BATTERY]</t>
  </si>
  <si>
    <t>[3], [4]</t>
  </si>
  <si>
    <t>[3234.6048], [2365.2496]</t>
  </si>
  <si>
    <t>1 [VIDRIO DE 8MM DE GROSOR COLOR BRONCE CON CANTOS PULIDOS MEDIDAS DE 1.70 METROS DE LARGO X 0.45 METROS DE PROFUNDIDAD]</t>
  </si>
  <si>
    <t>INVERSIONES ARISCO, S.A.</t>
  </si>
  <si>
    <t>120230224</t>
  </si>
  <si>
    <t>1 [ALQUILER DE ESTRUCTURAS METÁLICAS DE 3X2.40MTS CON LONA TENSADA IMPRESA CON ILUMINACIÓN. 1 MUPI DIGITAL, ALFOMBRA DE 3X3MTS EN COLOR AZUL. 1 MESA COCTELERA, 2 SILLAS COCTELERAS, 1 MUEBLE PEQUEÑO PARA PROMOCIONALES, 2 MACETEROS CON PLANTAS 3 TABURETES INDIVIDUALES, 1 EXTENSION Y  1 PASACABLE DE 10MTS, MONTAJE Y DESMONTAJE.]</t>
  </si>
  <si>
    <t>VISION G CUATRO (G4), S.A.</t>
  </si>
  <si>
    <t>77072030</t>
  </si>
  <si>
    <t>1 [BUFETERA DE 1.70 METROS DE LONGITUD X 0.45 METROS DE PROFUNDIDAD X 0.85 METROS DE ALTO DE MADERA COLOR CAFE ]</t>
  </si>
  <si>
    <t>1 [PAUTA DIGITAL POR MEDIO DE POSTS E HISTORIAS EN PLATAFORMA DE META CON CONTENIDO ESTÁTICO, CORRESPONDIENTE AL PERÍODO DEL 15 AL 31 DE AGOSTO DE 2025.]</t>
  </si>
  <si>
    <t>1 [SERVICIO DE ROTULACION COMPLETA Y RETIRO DE ADHESIVO DE 2 VEHICULOS PROPIEDAD DEL CHN]</t>
  </si>
  <si>
    <t>ANA VIOLETA CAAL / VASTAGO</t>
  </si>
  <si>
    <t>33018871</t>
  </si>
  <si>
    <t>SEPTIEMBRE 2025</t>
  </si>
  <si>
    <t>1 [SUMINISTRO E INSTALACIÓN DE CORTINA MANUAL ENROLLABLE , DE MATERIAL SCREEN Y COLOR IVORY. DE 2.15 X 2.60 M], 1 [SUMINISTRO E INSTALACIÓN DE CORTINA MANUAL ENROLLABLE , DE MATERIAL SCREEN Y COLOR IVORY. DE 2.24 X 2.60 M]</t>
  </si>
  <si>
    <t>24/09/2025</t>
  </si>
  <si>
    <t>[1400], [1430]</t>
  </si>
  <si>
    <t>1 [SERVICIO DE MANTENIMIENTO PREVENTIVO Y CORRECTIVO PARA 4 ASCENSORES DE PASAJEROS DEL EDIFICIO CENTRAL ]</t>
  </si>
  <si>
    <t xml:space="preserve">3/09/2025  </t>
  </si>
  <si>
    <t>9 [GAVETERO MODULAR DE 2 GAVETAS FABRICADO CON ESTRUCTURA DE LÁMINA DE ACERO DE 0.6MM RECUBIERTA CON PINTURA EN POLVO A BASE DE RESINA SECADA AL HORNO Y TABLERO DE FORMICA DE 1” (DIMENSIONES: 52X40X52 CM)]</t>
  </si>
  <si>
    <t>3/09/2025</t>
  </si>
  <si>
    <t>114429316</t>
  </si>
  <si>
    <t>3 [BASES PLASTICAS PARA CONDENSADORAS], 7 [CABLE DE SEÑAL TSJ], 30 [CINCHOS PLATICOS], 6 [TUBERÍA DE COBRE DE 3/8"], 2 [TUBERÍA DE COBRE DE 5/8"], 4 [TUBERÍA DE COBRE DE 7/8 "], 3 [VARILLAS DE PLATA AL 0% Y SOLDADURA CON MAP]</t>
  </si>
  <si>
    <t xml:space="preserve">24/09/2025  </t>
  </si>
  <si>
    <t>[3], [7], [30], [6], [2], [4], [3]</t>
  </si>
  <si>
    <t>[450], [45], [1.67], [85], [100], [120], [45]</t>
  </si>
  <si>
    <t>1 [PATROCINIO BRONCE QUE INCLUYE: LOGO DE MARCA EN LA COMUNICACIÓN FORMAL DEL EVENTO EN REDES SOCIALES DE TODAS LAS BOLSAS, EMAIL MARKETING. LOGO DE MARCA EN LOS MATERIALES PROMOCIONALES DEL EVENTO. PRESENCIA DE MARCA DURANTE LA JORNADA DE CONFERENCIAS (LOGO Y MENCIONES POR PARTE DEL MAESTRO DE CEREMONIAS). LOGO EN VIDEO RESUMEN POSTERIOR AL EVENTO.]</t>
  </si>
  <si>
    <t>5/09/2025</t>
  </si>
  <si>
    <t>BOLSA DE VALORES NACIONAL, S.A.</t>
  </si>
  <si>
    <t>506902-5</t>
  </si>
  <si>
    <t>5 [SERVICIOS DE MANTENIMIENTOS CORRECTIVOS A EQUIPOS DE AIRE ACONDICIONADO TIPO SPLIT DUCTO. INCLUYE: LIMPIEZA DE SERPENTÍN, DRENAJE DE EVAPORADOR, LIMPIEZA DE LA CUBIERTA EXTERIOR DE LA UNIDAD CONDENSADORA CON QUÍMICO DESINCRUSTANTE, REVISIÓN Y AJUSTES DE TERMOSTATOS, MEDICIÓN DE PRESIONES PARA VERIFICAR LA CARGA DE REFRIGERANTE.]</t>
  </si>
  <si>
    <t>1 [SERVICIO DE MANTENIMIENTO Y REPARACION AL VEHICULO P-205KBZ AL SERVICIO DE VICEPRESIDENCIA]</t>
  </si>
  <si>
    <t>320943</t>
  </si>
  <si>
    <t>1 [REPARACIÓN DE PERSIANA METÁLICA,  SUMINISTRO E INSTALACIÓN DE CHAPA NUEVA, SOLDADURA EN PINES, LIMPIEZA Y ENGRASE DE GUÍAS Y DUELAS.]</t>
  </si>
  <si>
    <t xml:space="preserve">5/09/2025 </t>
  </si>
  <si>
    <t>2 [GENERADOR DE EMERGENCIA DE 110/220V AJUSTABLE, 60HZ, MONOFASICA, PANEL DE CONTROL Y RACK DE TOMACORRIENTE SENCILLOS, DOBLES Y TWIST LOCK, MOTOR DE GASOLINA DE 4 TIEMPOS , 17HP, 439CC,  SILENCIADOR INDUSTRIAL, ENCENDIDO ELECTRICO Y MANUAL, CARGADOR DE BATERIAS DE 12VDC, BATERIA DE 12VDC, TANQUE DE 8 GALONES CON NIVEL, AMPERAJE DE 87.5 Y SISTEMA DE PROTECCIÓN DE SOBRECARGA EN SALIDA DE VOLTAJE.]</t>
  </si>
  <si>
    <t xml:space="preserve">745721-9 </t>
  </si>
  <si>
    <t>1 [SERVICIO DE CAPACITACIÓN "CONGRESO LATINOAMERICANO DE DERECHO FINANCIERO" PARA UNA PERSONA]</t>
  </si>
  <si>
    <t xml:space="preserve">19/09/2025  </t>
  </si>
  <si>
    <t>ASOCIACIÓN HONDUREÑA DE INSTITUCIONES BANCA / AHIBA</t>
  </si>
  <si>
    <t>6 [ORDENADORES DE FILA; MEDIDAS: 1MTS DE ALTO Y DIÁMETRO DE LA BASE DE 34.8 CMS CROMADO CON CINTA DE 2MTS DE LARGO EN COLOR AZUL]</t>
  </si>
  <si>
    <t xml:space="preserve">26/09/2025  </t>
  </si>
  <si>
    <t>IMPORTADORA Y DISTRIBUIDORA DE MOBILIARIO DE OFICINA, S.A.</t>
  </si>
  <si>
    <t>68785925</t>
  </si>
  <si>
    <t>1 [SERVICIO DE CAPACITACION "STORYTELLING CON DATOS"]</t>
  </si>
  <si>
    <t xml:space="preserve">17/09/2025  </t>
  </si>
  <si>
    <t>GRUPO BURO APRENDIZAJE CORPORATIVO Y CAPACITACIONES, SOCIEDAD ANÓNIMA</t>
  </si>
  <si>
    <t>67353487</t>
  </si>
  <si>
    <t>1 [REPARACIÓN Y SERVICIO DE MANTENIMIENTO A PLANTA ELÉCTRICA MARCA AI POWER DE GASOLINA DE 12,000 WATTS. INCLUYE: CAMBIO DE ACEITE, FILTRO DE AIRE, CAMBIO DE CANDELA, LIMPIEZA DE CARBURADOR, INSTALACIÓN DEL CARGADOR DEL GENERADOR, INSTALACIÓN DE UN REGULADOR DE VOLTAJE, LIMPIEZA DEL TANQUE DE GASOLINA, SERVICIO AL GENERADOR, AJUSTE DEL VOLTAJE Y FRECUENCIA, PRUEBAS.]</t>
  </si>
  <si>
    <t>1 [SERVICIO XIX CONGRESO LATINOAMERICANO DE SALUD OCUPACIONAL ALSO YXXIX CONGRESO NACIONAL DE SALUD EN EL TRABAJO FENASTAC]</t>
  </si>
  <si>
    <t xml:space="preserve">3/09/2025 </t>
  </si>
  <si>
    <t>ASOCIACIÓN LATINOAMERICANA DE SALUD OCUPACIONAL -ALSO-</t>
  </si>
  <si>
    <t>3 [BASURERO 70 LTS  NEGRO CON PEDAL], 3 [BASURERO 70 LTS AMARILLO CON PEDAL], 3 [BASURERO 70 LTS VERDE CON PEDAL]</t>
  </si>
  <si>
    <t>35979976</t>
  </si>
  <si>
    <t>75 [PINES FUNDIDOS COLOR PLATA DE 1.20 PULGADAS MATERIAL ZAMAK INCLUYENDO ACABADO ANTIGUO. ]</t>
  </si>
  <si>
    <t>4605586</t>
  </si>
  <si>
    <t>5 [VENTILADOR DE PARED DE 16 PULGADAS, 3 NIVELES DE VELOCIDAD Y CABEZAL GIRATORIO EN 120°]</t>
  </si>
  <si>
    <t>1 [FABRICACIÓN E INSTALACIÓN DE RÓTULO DE ENTRADA EN AUTOBANCO TIPO 3D, APLICACIÓN DE PINTURA, CANTOS Y RESPALDO EN PVC 3MM FRENTE ACRÍLICO LECHOSO 3" MEDIDA 90 X 45 CMS], 1 [FABRICACIÓN E INSTALACIÓN DE RÓTULO DE SALIDA EN AUTOBANCO TIPO 3D, APLICACIÓN DE PINTURA, CANTOS Y RESPALDO EN PVC 3MM FRENTE ACRÍLICO LECHOSO 3" MEDIDA 90 X 45 CMS]</t>
  </si>
  <si>
    <t xml:space="preserve">GRUPO MEDIOS Y PUBLICIDAD, S.A. </t>
  </si>
  <si>
    <t>7 [ROLLOS DE NYLON PLASTICO NEGRO 72"], 30 [TABLON DE MADERA DE 2"X12"X12" DE GROSOR]</t>
  </si>
  <si>
    <t xml:space="preserve">29/09/2025  </t>
  </si>
  <si>
    <t>[7], [30]</t>
  </si>
  <si>
    <t>[1274], [420]</t>
  </si>
  <si>
    <t>1 [ENTRADA A EVENTO CROSSTECH LATAM 2025]</t>
  </si>
  <si>
    <t>THE PLATINUM NETWORK, LLC / CROSS TECH</t>
  </si>
  <si>
    <t>1 [MUEBLE TIPO EXHIBIDOR: DIMENSIONES: 0.9 X 0.80 X 1.45MTS -FABRICADO EN MELAMINA NOGAL PARIS DE 5/8" -ZÓCALO EN MELAMINA IMITACIÓN ALUMINIO -TOP EN FORMICA IMITACIÓN MARMOL -ESTRUCTURA DE VIDRIO TEMPLADO DE 8MM]</t>
  </si>
  <si>
    <t>8372532-6</t>
  </si>
  <si>
    <t>1 [BATERÍA 12 VOLTIOS, 75 AMPERIOS/HORA]</t>
  </si>
  <si>
    <t>1 [AVALÚO POR LOTE DE ACUERDO AL TIPO DE MOBILIARIO]</t>
  </si>
  <si>
    <t>8/09/2025</t>
  </si>
  <si>
    <t>2 [SUITE DE APLICACIONES Y SERVICIOS DE DISEÑO, DESARROLLO WEB, PRODUCCIÓN DE VÍDEO Y FOTOGRAFÍA CON VIGENCIA DE UN AÑO]</t>
  </si>
  <si>
    <t>9/09/2025</t>
  </si>
  <si>
    <t>6924185-6</t>
  </si>
  <si>
    <t>6 [ADQUISICIÓN DE SEIS LICENCIAS PARA EL USO DE LA PLATAFORMA NOTION CON UN AÑO DE DURACIÓN PARA LA ADMINISTRACIÓN DE PROYECTOS DE LA GERENCIA ]</t>
  </si>
  <si>
    <t>NOTION LABS, INC.</t>
  </si>
  <si>
    <t>1 [BATERIA DE 12V Y 75A/H], 1 [CARGADOR DE BATERÍAS AUTOMÁTICO DE 24 VOLTIOS]</t>
  </si>
  <si>
    <t>1 [ESTACIÓN DE CAFÉ DE 1.00 METRO DE LARGO X 0.45 METROS DE FONDO X 0.90 METROS DE ALTO CON 4 GAVETAS, 1 PUERTA CON ENTREPAÑO, FABRICADA EN MADERA DE CAOBA MÁS TOP DE VIDRIO CON CANTOS PULIDOS ]</t>
  </si>
  <si>
    <t xml:space="preserve">11/09/2025  </t>
  </si>
  <si>
    <t xml:space="preserve"> 120230224</t>
  </si>
  <si>
    <t>2 [DESMONTAJE DE PUERTAS DE VIDRIO LAMINADO Y ALUMINIO, NIVELACION Y AJUSTE  DE BISAGRAS], 2 [SUMINISTRO E INSTALACIÓN DE CIERRA PUERTA JACKSON EN PUERTAS], 1 [SUMINISTRO E INSTALACIÓN DE TUBO DE ALUMINIO PARA MARCO DE PUERTA]</t>
  </si>
  <si>
    <t>VICTOR LEONEL REYES VELÁSQUEZ / KEY MASTER</t>
  </si>
  <si>
    <t>25615300</t>
  </si>
  <si>
    <t>[1600], [5400], [600]</t>
  </si>
  <si>
    <t>1 [DESISTALACIÓN DE PUERTA VIDRIO TEMPLADO, NIVELACION Y AJUSTE DE HERRAJES], 1 [REPARACION DE BASE , AJUSTE Y CALIBRACION DE CIERRA PUERTA JACKSON DE PISO], 1 [SUMINISTRO E INSTALACIÓN DE CHAPA  EN PUERTA DE VIDRIO TEMPLADO A MEDIA ALTURA DE LA PUERTA], 1 [SUMINISTRO E INSTALACIÓN DE CHAPA DE ACERO INOXIDABLE PARA EN PUERTA DE VIDRIO TEMPLADO INSTALADA A NIVEL DE  PISO]</t>
  </si>
  <si>
    <t>[800], [1500], [1100], [450]</t>
  </si>
  <si>
    <t>2000 [BRAZALETES PERSONALIZADOS ], 18 [ROLL UPS 0.80*2.00 METROS]</t>
  </si>
  <si>
    <t>GRUPO CREA PUBLICIDAD, S.A.</t>
  </si>
  <si>
    <t>120110962</t>
  </si>
  <si>
    <t>[2000], [18]</t>
  </si>
  <si>
    <t>[1.8], [275]</t>
  </si>
  <si>
    <t>1 [INSCRIPCIÓN ÚNICA], 1 [MEMBRESÍA A ACTIVIDADES ANUAL PARA PROVEEDORES; QUE INCLUYE: INFORME SEMANAL, ACCESO AL DASHBOARD ADIG, ACCESO A BENEFICIOS DE LAS ALIANZAS INTERNACIONALES, PRECIOS ESPECIALES A CONFERENCIAS, ACCESO EXCLUSIVO A CONTENIDO, EVENTOS Y SEMINARIOS WEB PARA ASOCIADOS NETWORKING ASOCIADO Y ACCESO A ESTUDIOS DE DESARROLLO INMOBILIARIO ADIG. ]</t>
  </si>
  <si>
    <t xml:space="preserve">4/09/2025 </t>
  </si>
  <si>
    <t>ASOCIACION DE DESARROLLADORES INMOBILIARIOS DE GUATEMALA</t>
  </si>
  <si>
    <t>91126770</t>
  </si>
  <si>
    <t>[3750], [12000.01]</t>
  </si>
  <si>
    <t>1 [ SUMINISTRO E INSTALACIÓN DE TUBERÍA DE PVC PARA CIRCUITO DE AGUA POTABLE DESDE CISTERNA HASTA SERVICIOS SANITARIO UBICADOS EN PRIMER Y SEGUNDO NIVEL.], 1 [INSTALACIÓN DE BOMBA HIDRONEUMÁTICA PROPORCIONADA POR EL BANCO CHN, SE DEBE DE REALIZAR CONEXION ELECTRICA]</t>
  </si>
  <si>
    <t xml:space="preserve">[1], [1], </t>
  </si>
  <si>
    <t>[4650], [2850]</t>
  </si>
  <si>
    <t>85 [BANDERINES PERSONALIZADOS DE 10 METROS], 85 [CAJAS CUADRADADA DE 21*21*12 CM STIKER CON INFORMACION ], 650 [GLOBOS AZULES PERSONALIZADOS], 650 [GLOBOS BLANCOS PERSONALIZADOS]</t>
  </si>
  <si>
    <t>12011096-2</t>
  </si>
  <si>
    <t>[85], [85], [650], [650]</t>
  </si>
  <si>
    <t>[70], [18], [1.4], [1.4]</t>
  </si>
  <si>
    <t>1 [SERVICIO "CONGRESO LATINOAMERICANO DE FIDEICOMISOS" PARA UNA PERSONA]</t>
  </si>
  <si>
    <t xml:space="preserve">22/09/2025  </t>
  </si>
  <si>
    <t>1 [COMPRA DE MATERIALES SEGÚN LISTADO ADJUNTO]</t>
  </si>
  <si>
    <t>1 [PRESENTACIÓN CULTURAL CONMEMORATIVA]</t>
  </si>
  <si>
    <t xml:space="preserve">JACKELINE FABIOLA RODAS VALLADARES </t>
  </si>
  <si>
    <t>77614380</t>
  </si>
  <si>
    <t>8 [LLANTAS PARA MONTACARGA MEDIDA 6.00-9 CL62110PLY EN SET ], 8 [LLANTAS PARA MONTACARGA MEDIDA 7.00-12 CL621 12PLY EN SET ]</t>
  </si>
  <si>
    <t xml:space="preserve">10/09/2025  </t>
  </si>
  <si>
    <t>DISTRIBUIDORA CRUZ, S.A.</t>
  </si>
  <si>
    <t>12770744</t>
  </si>
  <si>
    <t>[8], [8]</t>
  </si>
  <si>
    <t>[695], [1150]</t>
  </si>
  <si>
    <t>1 [MODULO IGBT PARA ASCENSOR]</t>
  </si>
  <si>
    <t>2 [  SUMINISTRO E INSTALACIÓN DE VENTANAS PROYECTABLES PVC COLOR NOGAL DE 0.85CM X 44CM. ], 1 [SUMINISTRO E INSTALACIÓN DE PUERTA PVC COLOR NOGAL DE 2.04MTS X 1.09MTS.]</t>
  </si>
  <si>
    <t>[1450], [4575]</t>
  </si>
  <si>
    <t>1 [45 METROS DE LEVANTADO DE MURO DE JARDINERA; 45 METROS LINEALES DE FUNDICIÓN DE PAÑUELOS DE CONCRETO; DESPRENDER LA FUNDICIÓN DE CONCRETO EN MAL ESTADO DE LOS PAÑUELOS EXISTENTES E IMPERMEABILIZAR LOS PAÑUELOS NUEVOS DE CONCRETO. FORMA DE PAGO CONTRA ENTREGA Y TIEMPO ESTIMADO PARA LA REALIZACIÓN 18 DIAS CALENDARIO.]</t>
  </si>
  <si>
    <t xml:space="preserve">8/09/2025 </t>
  </si>
  <si>
    <t xml:space="preserve">ANGEL DE JESUS RABARIQUE RODRIGUEZ / CONSTRUCCIONES EL ANGEL </t>
  </si>
  <si>
    <t>110006283</t>
  </si>
  <si>
    <t>1 [MEDALLA COLOR BRONCE DE 2.5 PLG CON CINTA PERSONALIZADA], 9 [MEDALLA COLOR ORO DE 2.5 PLG CON CINTA PERSONALIZADA], 3 [MEDALLA COLOR PLATA DE 2.5 PLG CON CINTA PERSONALIZADA]</t>
  </si>
  <si>
    <t>PUBLICIDAD Y TROFEOS, S.A.</t>
  </si>
  <si>
    <t>104073462</t>
  </si>
  <si>
    <t>[1], [9], [3]</t>
  </si>
  <si>
    <t>[82], [82], [82]</t>
  </si>
  <si>
    <t>1 [REPARACIÓN Y SERVICIO DE MANTENIMIENTO A LA PLANTA ELÉCTRICA MARCA HERON DE GASOLINA DE 11.5 KW. INCLUYE: CAMBIO DE ACEITE, FILTRO DE AIRE, FILTRO DE ACEITE, CAMBIO DE CANDELAS, REPARACIÓN DEL SISTEMA ELÉCTRICO DE ARRANQUE, MOTOR DE ARRANQUE Y SWITCH, LIMPIEZA DE CARBURADOR, INSTALACIÓN DE CARGADOR DEL GENERADOR, INSTALACIÓN DE LA BATERIA DE 12V, LIMPIEZA DE TANQUE DE GASOLINA, SERVICIO AL GENERADOR, AJUSTE DE VOLTAJE Y FRECUENCIA, PRUEBAS.]</t>
  </si>
  <si>
    <t>1 [FABRICACIÓN E INSTALACIÓN DE PUERTA CON MEDIDAS DE 0.92X2.37 MT FABRICADA EN PVC, CON EMPAQUES AISLANTES DE SONIDO EN AMBOS LADOS Y CHAPA CON MANECILLA Y LLAVE, DESMONTAJE DE PUERTA EXISTENTE.]</t>
  </si>
  <si>
    <t>1 [ESPACIO EXCLUSIVO DE NETWORKING CON MESA ALTA IDENTIFICADA CON EL NOMBRE DE LA INSTITUCIÓN POR AMBOS DÍAS DEL EVENTO, INCLUYE 2 ENTRADAS AL EVENTO]</t>
  </si>
  <si>
    <t xml:space="preserve">5/09/2025  </t>
  </si>
  <si>
    <t>1 [SERVICIO DE  REPARACIÓN Y MANTENIMIENTO DE LAPTOP HP PROBOOK 440 G8 SERIE 5CD208LB4R QUE INCLUYE CAMBIO DE TECLADO, DISCO SSD M.2 DE 512 GB Y CARGADOR DE 65W], 1 [SERVICIO DE REPARACIÓN Y MANTENIMIENTO DE LAPTOP HP PROBOOK 450 G6 SERIE: 5CD924FJM9 QUE INCLUYE CAMBIO DE TECLADO, PANTALLA, DISCO SSD M.2 DE 500 GB, RAM DE 16 GB Y CARGADOR DE 65W], 1 [SERVICIO DE REPARACIÓN Y MANTENIMIENTO DE LAPTOP HP PROBOOK 450 G7 SERIE: 5CD0039P9H QUE INCLUYE CAMBIO DE TECLADO, DISCO SSD M.2 512 GB, RAM DE 16 GB Y CARGADOR DE 65W], 1 [SERVICIO DE REPARACIÓN Y MANTENIMIENTO DE LAPTOP HP PROBOOK 450 G7 SERIE: 5CD02774Y2 QUE INCLUYE CAMBIO DE TECLADO, DISCO SSD M.2 DE 512 GB, PANTALLA Y CARGADOR DE 65 W]</t>
  </si>
  <si>
    <t>[2538], [4720], [2863], [4429]</t>
  </si>
  <si>
    <t>1 [SERVICIO DE MANTENIMIENTO Y REPARACION AL VEHICULO P-876FPK AL SERVICIO DE PRESIDENCIA]</t>
  </si>
  <si>
    <t>1 [CORTE MÁS MANTENIMIENTO DE PUERTA DE MADERA (0.90 METROS X 2.06 METROS)], 1 [DESMONTAJE DE PUERTA DOBLE EN ÁREA DE ATENCIÓN AL CLIENTE], 6.69 [DESMONTAJE DUELA DE MADERA EXTERIOR MÁS MANTENIMIENTO DE PIEZAS E INSTALACIÓN ], 3 [MANTENIMIENTO DE DUELAS DE MADERA MÁS INSTALACIÓN A DOBLE CARA A UNA ALTURA DE 1.20 METROS MÁS REMATE SUPERIOR ], 22 [SUMINISTRO E INSTALACIÓN DE ESTRUCTURA DE MADERA PARA TABIQUES DE UNA ALTURA DE 2.06 METROS MÁS MANTENIMIENTO E INSTALACIÓN DE DUELAS DE MADERA A DOBLE CARA ], 20.06 [SUMINISTRO E INSTALACIÓN DE PLYWOOD CON ACABADO SIMILAR A LAS DUELAS DE MADERA PARA INTERIOR DE ARCHIVO ]</t>
  </si>
  <si>
    <t xml:space="preserve">23/09/2025  </t>
  </si>
  <si>
    <t>JOSÉ LUIS POITÁN MORALES / CARPINTERIA LUIS X V</t>
  </si>
  <si>
    <t>575906-4</t>
  </si>
  <si>
    <t>[1], [1], [6.69], [3], [22], [20.06]</t>
  </si>
  <si>
    <t>[750], [300], [470], [380], [470], [100]</t>
  </si>
  <si>
    <t>1 [MEDIDOR 120/480 VOLTIOS TRIFÁSICO ELECTRÓNICO CON DEMANDA CLASE 20, 4 HILOS FORMAN 9S O 8S]</t>
  </si>
  <si>
    <t xml:space="preserve">12/09/2025  </t>
  </si>
  <si>
    <t>12511811</t>
  </si>
  <si>
    <t>4 [ROLL UP TAMAÑO 0.80*2METROS CON IMPRESIÓN EN ALTA RESOLUCIÓN, ESTRUCTURA DE ALUMINIO. CON ESTUCHE NEGRO DE TELA PARA TRASPORTAR. ], 30000 [VOLANTES IMPRESIÓN A FULL COLOR TIRO Y RETIRO EN PAPEL COUCHE 80 TAMAÑO MEDIA CARTA 8.5*5.5 PULGADAS]</t>
  </si>
  <si>
    <t>HECTOR ALEJANDRO CAMEY ALVARADO / IDEAS GRAFICAS</t>
  </si>
  <si>
    <t>[4], [30000]</t>
  </si>
  <si>
    <t>[280], [0.16]</t>
  </si>
  <si>
    <t>1 [EVENTO DE PREMIACIÓN TRIMESTRAL PARA COLABORADORES POR PROGRAMA DE RECONOCIMIENTO "CRÉDITO AL MÉRITO" EL CUAL INCLUYE CENA PARA 16 PERSONAS, SALÓN, SONIDO Y EQUIPO AUDIOVISUAL.]</t>
  </si>
  <si>
    <t xml:space="preserve">16/09/2025  </t>
  </si>
  <si>
    <t>DESARROLLOS LAS ARCADAS, S.A.</t>
  </si>
  <si>
    <t>58092161</t>
  </si>
  <si>
    <t>1 [SISTEMA DE ALARMA PARA AGENCIA PUERTO QUETZAL COMPLEMENTO, EL CUAL CONTENDRA (2 TRANSFORMDORES 16.5 40VA, 1 TARJETAS DE FUENTE 12V/1.5A, 2 BATERIAS 12V/7A,, 10 PASIVOS INFRARROJOS RADIALES 360, 3 SENSORES DE QUIEBRE DE VIDRIO, 3 SENSORES DE VIBARCION O GOLPE, 2 MAGNETICOS EXTRAFUERTES, 1 SIRENA DE 15 WATT CON GABINETE, 1 CHAPA TUBULAR )]</t>
  </si>
  <si>
    <t>1 [PAUTA DIGITAL PARA TRÁFICO DEL PRODUCTO " MIPYME" POR MEDIO DE POSTS E HISTORIAS EN PLATAFORMA DE META CON CONTENIDO ESTÁTICO, CORRESPONDIENTE AL PERÍODO DEL 15 AL 31 DE AGOSTO DE 2025. ]</t>
  </si>
  <si>
    <t>1 [HOSPEDAJE PARA UNA NOCHE PARA 40 PERSONAS]</t>
  </si>
  <si>
    <t xml:space="preserve">25/09/2025  </t>
  </si>
  <si>
    <t xml:space="preserve">GILBERTO CASTAÑEDA DÍAZ / LOS LAURELES </t>
  </si>
  <si>
    <t>5157986</t>
  </si>
  <si>
    <t>1 [SERVICIO DE CATERING QUE INCLUYA: 1400 VASOS DE ATOL DE  ELOTE, 1400 TOSTADAS SURTIDAS (SALSA, GUACAMOL Y FRIJOL) Y 1400 RELLENITOS.]</t>
  </si>
  <si>
    <t>4/09/2025</t>
  </si>
  <si>
    <t xml:space="preserve">SARA ELIZABETH BATRES FELIX / EL MANA </t>
  </si>
  <si>
    <t>47645547</t>
  </si>
  <si>
    <t>1 [IMPRESORA INDUSTRIAL DE TRANSFERENCIA TÉRMICA 203 PPP/8 PUNTOS POR MM; ANCHO DE IMPRESIÓN 4 PULGADAS CON OPCIONES DE CONEXIÓN SERIE, USB, ETHERNET Y BLUETOOTH], 1 [IMPRESORA MATRICIAL CON TECNOLOGÍA MATRICIAL DE IMPACTO 9-PIN, VELOCIDAD DE IMPRESIÓN APROXIMADA DE  5.14 LPS (40 COLUMNAS,17.8 CPI), FUENTES DE IMPRESIÓN 5 X 9 / 7 X 9, CAPACIDAD DE LA COLUMNA RECEPCIÓN: 37 / 50 COLUMNAS SLIP / VALIDATION: 45 / 60 COLUMNAS, TAMAÑO DEL CARÁCTER: 1.56(W) X 3.1(H) / 1.24(W) X 3.1(H)MM, FUENTES: 5 X 9 / 7 X 9, CONJUNTO DE CARACTERES: 95 ALPHANUMERIC, 37 INTERNATIONAL, 128 X 11 GRAPHIC CHARACTERS, CARACTERÍSTICAS POR PULGADA: 13.3CPI / 17.8CPI, CONECTIVIDAD USB, GARANTÍA DE 1 AÑO.]</t>
  </si>
  <si>
    <t>[14000], [9500]</t>
  </si>
  <si>
    <t>3 [MACETAS DE FIBRA DE VIDRIO COLOR BLANCO DE 40 X 40 X 75 CM]</t>
  </si>
  <si>
    <t>67745768</t>
  </si>
  <si>
    <t>10 [FOLIADORAS DE 8 DIGITOS, AUTOMÁTICA, CUERPO METÁLICO Y PLÁSTICO CON ACCESORIOS.]</t>
  </si>
  <si>
    <t>105480894</t>
  </si>
  <si>
    <t>1 [PAUTA DIGITAL POR MEDIO DE POSTS E HISTORIAS EN PLATAFORMA DE META CON CONTENIDO ESTÁTICO, PARA TRÁFICO DEL PRODUCTO "MEDIOS DE PAGO", POR MEDIO DE LA CAMPAÑA “MI PRIMERA TARJETA DE CRÉDITO”.]</t>
  </si>
  <si>
    <t>4 [TONER HP 230A AZUL  O EQUIVALENTE]</t>
  </si>
  <si>
    <t xml:space="preserve">OSCAR ANTONIO HERNÁNDEZ / PROVANSA </t>
  </si>
  <si>
    <t>14826097</t>
  </si>
  <si>
    <t>2 [SUMINISTRO E INSTALACIÓN DE PUERTA PCV COLOR NOGAL CON VIDRIO CLARO DE 5MM DE 2.10 METROS X 0.80CM]</t>
  </si>
  <si>
    <t>1 [ACCESORIOS PARA LOS SERVICIOS SANITARIOS DEL PRIMER NIVEL DEL EDIFICIO CENTRAL (VER LISTADO ADJUNTO)]</t>
  </si>
  <si>
    <t>3571 [CINTA PORTA GAFETE DE POLIETER DE 2CM DE ANCHO CON SERIGRAFIA A 2 PASADAS, GANCHO METALICO TIPO MOSQUETON.]</t>
  </si>
  <si>
    <t>SOLUCIONES LITOGRÁFICAS</t>
  </si>
  <si>
    <t>300 [ROLLOS DE CAÑAMO PUNTA GRUESA DE 1 LIBRA POR CONO.]</t>
  </si>
  <si>
    <t>EDY RAMIREZ FLORES / DISTRIBUIDORA GLOBAL</t>
  </si>
  <si>
    <t>83621490</t>
  </si>
  <si>
    <t>5 [TARJETA MONTO VARIABLE INSTITUCIONAL   Q.400.00], 5 [TARJETA MONTO VARIABLE INSTITUCIONAL  Q.200.00], 3 [TARJETA MONTO VARIABLE INSTITUCIONAL  Q.300.00], 9 [TARJETA MONTO VARIABLE INSTITUCIONAL Q.1,000.00]</t>
  </si>
  <si>
    <t>[5], [5], [3], [9]</t>
  </si>
  <si>
    <t>[400], [200], [300], [1000]</t>
  </si>
  <si>
    <t>1 [ADQUISICIÓN E INTEGRACIÓN DE BOTÓN DE APERTURA DE PUERTA, CON EL BIOMÉTRICO QUE CONTROLA EL ACCESO AL DATA CENTER SECUNDARIO]</t>
  </si>
  <si>
    <t>5985284-4</t>
  </si>
  <si>
    <t>10.3 [SUMINISTRO E INSTALACIÓN DE TABLA CEMENTÓ DE ½” MAS ESTRUCTURA GALVANIZADA A UNA CARA MÁS BASECOAT A UNA ALTURA DE 2.87 METROS ], 53 [SUMINISTRO MÁS APLICACIÓN DE MORTERO PARA RECUBRIMIENTO DE MURO ]</t>
  </si>
  <si>
    <t>JUAN JOSÉ RAMOS VALDÉZ / CONSTRUCCIONES &amp; CONCRETOS SAN ANTONIO -CO&amp;CONSA-</t>
  </si>
  <si>
    <t>36317659</t>
  </si>
  <si>
    <t>[10.3], [53]</t>
  </si>
  <si>
    <t>[575], [80]</t>
  </si>
  <si>
    <t>1500 [BLOCK DE NOTAS (POS IT) COLORES PASTEL DE 2X2 PULGADAS DE 400 HOJITAS POR CUBO.]</t>
  </si>
  <si>
    <t xml:space="preserve">DISTRIBUIDORA Y COMERCIALIZADORA UNIVERSAL </t>
  </si>
  <si>
    <t>2 [MADERA PINO TRATADO DE 10´2´1], 22 [MADERA PINO TRATADO DE 2´X3´X8´], 1 [SERVICIO DE INSTALACIÓN Y SUPERVISIÓN DEL MONTAJE], 6 [TARUGO], 4 [TIRAFONDOS 5/16*3´]</t>
  </si>
  <si>
    <t>[2], [22], [1], [6], [4]</t>
  </si>
  <si>
    <t>[50.4], [67.95], [1421.8], [6.5], [7.1]</t>
  </si>
  <si>
    <t>6 [SUMINISTRO E INSTALACIÓN DE 6 METROS LINEALES DE SELLO COLOR NEGRO], 9 [SUMINISTRO E INSTALACIÓN DE 9 OPERADORES MARIPOSA EN COLOR GRIS ], 2 [SUMINISTRO E INSTALACIÓN DE PALETA DE FLEXIGLAS DE 0.915*0.12 M ], 14 [SUMINISTRO E INSTALACIÓN DE PALETAS DE VIDRIO EN DIFERENTES MEDIDAS], 2 [SUMINISTRO E INSTALACION DE VIDRIO CLARO 6MM CON PELICULA DE PROTECCION UV GRIS 0.185*0.98 M]</t>
  </si>
  <si>
    <t>[6], [9], [2], [14], [2]</t>
  </si>
  <si>
    <t>[70], [119.991], [150], [85.72], [194.89]</t>
  </si>
  <si>
    <t>10000 [ORDENES DE PAGO EN TALONARIOS DE 25 UNIDADES IMPRESO, COLORES BLANCO Y AMARILLO, PAPEL SENSIBILIZADO, NUMERADOS EN COLOR ROJO, MEDIDA 8.5X6.5", CORRELATIVO 138701 EN ADELANTE.]</t>
  </si>
  <si>
    <t>3 [CHEQUES SIMBÓLICOS EN PVC DE 10MM IMPRESIÓN EN ADHESIVO VINIL MEDIDA DE 1.50MTS POR 0.75 MTS.]</t>
  </si>
  <si>
    <t>ANA EUNICE CORDÓN RAXÓN / PUBLITEC</t>
  </si>
  <si>
    <t>45647364</t>
  </si>
  <si>
    <t>1 [SE REQUIERE UN CERTIFICADO TIPO WILDCARD - LLAVE 2048 BITS COMO MÍNIMO - SHA2 TLS 1.2 DHE- SOPORTE FABRICANTE 7X24 EMAIL Y CHAT - SOPORTE DE PROVEEDOR - SEGURO DE SUPLANTACIÓN US$1 MILLÓN.- NOMBRE DE DOMINIO: *.CHN.COM.GT QUE INCLUYA HASTA 250 SUBDOMINIOS.]</t>
  </si>
  <si>
    <t>74008412</t>
  </si>
  <si>
    <t>50 [BOLSAS DE CAFE REGIONAL MOLIDO Y TOSTADO, 100% EXPORTACIÓN TIPO BLEND, DE 2,300 GRAMOS O 5 LIBRAS, FECHA DE VECIMIENTO AÑO 2027.]</t>
  </si>
  <si>
    <t>96252871</t>
  </si>
  <si>
    <t>1000 [ROLLOS DE ULTRA TAPE TRANSPARENTE 2X80X40 / 2" X 80 YARDAS EN CAJAS DE 72 UNIDADES, CONSIDERAR ALMACENAJE Y ENVIO. (VER MUESTRA EN ESTA UNIDAD).]</t>
  </si>
  <si>
    <t>10 [COMPRA DE  COMUNICADORES UNIVERSALES DE ALARMA LE/LAU]</t>
  </si>
  <si>
    <t>25 [VENTILADORES TIPO TORRE DE 40 PULGADAS, CONTROL REMOTO]</t>
  </si>
  <si>
    <t>6 [DISPENSADOR DE PAPEL HIGIÉNICO JUMBO EN ACERO INOXIDABLE]</t>
  </si>
  <si>
    <t>700 [PARAGUAS TIPO GOLF, AUTOMÁTICO DE OCHO PANELES, MEDIDA: 47 PULGADAS, MATERIAL IMPERMEABLE E INCLUYE FUNDA COLOR: AZUL NAVY. DOS LOGOS A UN COLOR. ], 1 [TIMBRE DE PRENSA ]</t>
  </si>
  <si>
    <t>[700], [1]</t>
  </si>
  <si>
    <t>[35], [109.38]</t>
  </si>
  <si>
    <t>100 [CAJAS DE SOBRES OFICIO COLOR BLANCO SIN VENTANA DE 80 GRAMOS, CON DESCRIPCIÓN A UN COLOR DE 100 UNIDADES POR CAJA.], 100 [PAQUETES DE FOLDER MANILA CARTA CON PESTAÑA DE 7 X 1 CM LADO IZQUIERDO, LOGOTIPO TINTA NEGRA MISMO LADO, DE 100 UNIDADES POR PAQUETE (NO FOLDER ESTANDAR, VER MUESTRA).]</t>
  </si>
  <si>
    <t>[100], [100]</t>
  </si>
  <si>
    <t>[75], [100]</t>
  </si>
  <si>
    <t>1 [CENEFA ELABORADA EN TUBO DE 1” CON FORRO DE ACM DE 4MM AZUL, CON MEDIDAS DE 347CM LARGO X 100 CM ALTO. LETRAS “BANCO CHN”: TIPO BLOCK FRENTE Y LECHOSO Y CANTOS DE PVC RELIEVE DE 6.5 CMS. ILUMINACIÓN INTERNA FRONTAL. LETRAS “CREDITO HIPOTECARIO NACIONAL DE GUATEMALA” LETRAS RECORTADAS EN ACRILICO DE 5MM LECHOSO PEGADAS. MEDIDAS: 300 CM LARGO X 63 CM ALTO.], 1 [JUEGO DE LETRAS TIPO BLOCK EN MATERIAL DE PLÁSTICO ACRÍLICO Y LETRAS RECORTADAS. MEDIDA: 1.60 X 0.33MTS (NO LLEVAN ILUMINACION)]</t>
  </si>
  <si>
    <t>SIGNS COMUNICACION VISUAL, SOCIEDAD ANONIMA</t>
  </si>
  <si>
    <t>[7885], [2418]</t>
  </si>
  <si>
    <t>1 [SERVICIO DE MANTENIMIENTO Y REPARACION AL VEHICULO P-275JXX AL SERVICIO DE VICEPRESIDENCIA]</t>
  </si>
  <si>
    <t>11500 [FUDAS PLÁSTICAS PORTA LIBRETAS DE AHORRO, COLOR AZUL MARINO CON SERIGRAFIA A UN COLOR, EN PAQUETES DE 100 UNIDADES.]</t>
  </si>
  <si>
    <t>8 [COMPRA DE SENSORES DE HUMO FOTOELÉTRICOS Y DE TEMPERATURA DE 4 HILOS]</t>
  </si>
  <si>
    <t>1 [DESMONTAJE DE PUERTA DOBLE DE VIDRIO CON PERFILES DE PVC MÁS INSTALACIÓN EN UBICACIÓN NUEVA DE JEFE DE AGENCIA.], 1 [DESMONTAJE DE TABIQUES DE MADERA, INCLUYE DESCARTE DE MATERIAL NO REUTILIZABLE, LIMPIEZA DE PIEZAS Y CLASIFICACIÓN PARA SU REUTILIZACIÓN, MEDIDA DE MURO DE 8.50 MTS DE LARGO X 2.05 MTS DE ALTURA], 1 [FABRICACIÓN DE CREDENZA CON MELAMINA NOGAL PARÍS TOP CON DOS PLANCHAS DE MELAMINA DE 5/8" MEDIDAS: 1.60 METROS DE LONGITUD X 0.60 METROS DE PROFUNDIDAD X 0.75 METROS DE ALTURA.], 1 [FABRICACIÓN E INSTALACIÓN DE VENTANAL FABRICADO DE VIDRIO CLARO DE 6 MM MÁS PERFILES DE PVC COLOR ROBLE DE 0.87 METROS DE ANCHO X 2.06 METROS DE ALTO MÁS SANDBLAST SEGÚN DISEÑO.], 1 [INSTALACIÓN DE TABIQUE A DOS CARAS EN ÁREA DE JEFE DE AGENCIA, INCLUYE APLICACIÓN DE ACABADO TIPO BARNIZ MARINO, MEDIDA DE MURO DE 4.15 MTS DE LARGO Y 2.05 MTS DE ALTURA], 1 [SUMINISTRO E INSTALACIÓN DE SANDBLAST EN FACHADA DE PVC Y VIDRIO DE JEFE DE AGENCIA]</t>
  </si>
  <si>
    <t>66545463</t>
  </si>
  <si>
    <t>[719], [1847], [3057], [2400], [2918], [1222]</t>
  </si>
  <si>
    <t>150 [BOLSAS DE CAFE MOLIDO Y TOSTADO, 100% GUATEMALTECO, DE 2,300 GRAMOS O 5 LIBRAS, FECHA DE VECIMIENTO AÑO 2027.]</t>
  </si>
  <si>
    <t>1 [POR SERVICIO DE AMENIZACIÓN QUE INCLUYE: 6 PERSONAJES (2 LOBO ESPEJO, 2 BOLA ESPEJO Y 2 CABEZONES), 24 SOMBREROS DE COLORES, 24 COLLARES HAWUAIANOS, 2 PIROTECNIA FRIAS, PISTOLAS DE BURBUJAS, 1 PERSONA STAFF PARA APOYO LOGISTICO DURANTE EL SHOW]</t>
  </si>
  <si>
    <t>DAVED EDUARDO DARDÓN ALVAREZ / EVENTOS ESPECIALES D.D.</t>
  </si>
  <si>
    <t>46300163</t>
  </si>
  <si>
    <t>1 [1 SILLÓN DE 2 MÓDULOS DE ASIENTO DE 1.60 X 0.80 METROS MÁS 2 BUTACAS DE 0.80 X 0.80 METROS ELABORADOS DE CUERINA COLOR NEGRO ]</t>
  </si>
  <si>
    <t>FRAVA, S.A.</t>
  </si>
  <si>
    <t>120355892</t>
  </si>
  <si>
    <t>1 [FABRICACIÓN  E INSTALACIÓN DE MESA DE BASE DE METAL Y TOP DE MELANINA DE 0.60 X 1.20 MTS CON ALTURA DE 0.90MTS], 1 [FABRICACIÓN E INSTALACIÓN DE PUERTA DE PVC NEGRO EN ÁREA DE LAVAMANOS DE S. SANITARIO], 7 [LIMPIEZA + SUMINISTRO MÁS APLICACIÓN DE PINTURA DE TRAFICO COLOR GRIS EN ÁREA DE SERVICIO ], 1 [MANTENIMIENTO DE BANCA DE METAL Y MADERA EN ÁREA DE DUCHAS], 2 [SUMINISTRO E INSTALACIÓN DE 2 CARTELERAS DE ALUMINIO NEGRO, DE  VIDRIO 5MM DE ESPESOR Y CORCHO. MEDIDAS DE: 1.60 DE ANCHO X 0.90M DE ALTO], 95.7 [SUMINISTRO E INSTALACIÓN DE ESQUINERAS ANGULARES DE 1” X 1” Y ESPESOR DE ?” DE ALUMINIO COLOR  BLANCO.]</t>
  </si>
  <si>
    <t>[1], [1], [7], [1], [2], [95.7]</t>
  </si>
  <si>
    <t>[2800], [2200], [132.14], [950], [2275], [77.5]</t>
  </si>
  <si>
    <t>1 [PIZARRA DE FÓRMICA DE DIMENSIONES DE 1.20 METROS DE ANCHO Y 0.90 METRO DE ALTO, CON MARCO DE MADERA Y PEDESTAL CON RODOS.], 1 [PIZARRA DE FÓRMICA O CON RECUBRIMIENTO DE VIDRIO TEMPLADO DE DIMENSIONES DE 1.20 METROS DE ANCHO Y 0.90 METRO DE ALTO, CON MARCO DE MADERA O ALUMINIO Y SOPORTE PARA ANCLAR A PARED.]</t>
  </si>
  <si>
    <t>[990], [1785]</t>
  </si>
  <si>
    <t>2 [DESISTALACIÓN DE PUERTAS DE VIDRIO LAMINADO Y ALUMINIO, REPARACION Y NIVELACIÓN], 2 [SUMINISTRO E INSTALACIÓN CHAPA DE MANECILLA], 3 [SUMINISTRO E INSTALACIÓN DE BISAGRAS EN PUERTA DE ALUMINIO], 1 [SUMINISTRO E INSTALACIÓN DE BRAZO HIDRÁULICO DE ALTO TRAFICO]</t>
  </si>
  <si>
    <t>[2], [2], [3], [1]</t>
  </si>
  <si>
    <t>[600], [700], [100], [1500]</t>
  </si>
  <si>
    <t>19 [LAMPARA SPOT RIEL PAR 38 DE 90W], 22 [REFLECTORES DE INTERPERIE LED DE 13W], 8 [RIELES PARA LAMPARA DE 100CM]</t>
  </si>
  <si>
    <t>[19], [22], [8]</t>
  </si>
  <si>
    <t>[106.39], [66.5], [170.99]</t>
  </si>
  <si>
    <t>10000 [PRECINTOS DENOMINACIÓN Q 20,000.00 IMPRESOS A UN COLOR, MEDIDA 11 X 1.1/4 BOND 80 GRAMOS, EN FAJOS DE 100 UNIDADES (VER MUESTRA). ], 200000 [PRECINTOS DENOMINACIÓN Q 500.00 IMPRESOS A UN COLOR, MEDIDA 11 X 1.1/4 BOND 80 GRAMOS, EN FAJOS DE 100 UNIDADES (VER MUESTRA).]</t>
  </si>
  <si>
    <t>[10000], [200000]</t>
  </si>
  <si>
    <t>[0.048], [0.025]</t>
  </si>
  <si>
    <t>1 [BOLSÓN DE SALDO PARA ACREDITACIÓN A GIFT CARDS], 63 [PERSONALIZACIÓN DE TARJETAS (GIFT CARDS)]</t>
  </si>
  <si>
    <t>15000 [PORTA DOCUMENTOS PLÁSTICOS EN COLOR AZUL MARINO CON SERIGRAFIA A UN COLOR, EN PAQUETES DE 100 UNIDADES.]</t>
  </si>
  <si>
    <t>[15000]</t>
  </si>
  <si>
    <t>400 [VALE DE MCMENÚ DE BIG MAC]</t>
  </si>
  <si>
    <t>5000 [BOLIGRAFOS TIPO CRISTAL, COLOR NEGRO, PUNTO MEDIANO 1,0 MM, FORMA HEXAGONAL TRANSPARENTE EN CAJAS DE 12 UNIDADES.], 1000 [CAJAS DE FASTENER METÁLICO DE 8 CM DE 50 JUEGOS POR CAJA.], 500 [GOTEROS DE TINTA PARA SELLO Y ALMOHADILLA DE 30 ML, COLORES 225 AZULES, 225 NEGROS Y 50 ROJOS.], 1000 [ROLLOS DE CINTA DE EMPAQUE TRANSPARENTE DE 2" POR 90 YARDAS (NO MARCA PRECISIÓN).]</t>
  </si>
  <si>
    <t>[5000], [1000], [500], [1000]</t>
  </si>
  <si>
    <t>[0.99], [6.65], [3.15], [6.98]</t>
  </si>
  <si>
    <t>11 [VIAJES PARA EXTRACCIÓN DE BASURA, MADERA INSERVIBLE, RIPIO Y MOBILIARIO INSERVIBLE]</t>
  </si>
  <si>
    <t>1 [SUMINISTRO E INSTALACIÓN COMPRESOR CON CAPACIDAD DE 24,000 BTU,R-410 ]</t>
  </si>
  <si>
    <t>2000 [LIBRETAS TIPO CARTOLA BANCO DEL NIÑO, MEDIDA 11 X 6.5" IMPRESO Y CONTINUO EN AMBOS LADOS, NUMERADAS DEL 50,001 EN ADELANTE (VER MUESTRA).], 30000 [LIBRETAS TIPO CARTOLA CUENTA VISIONARIA, MEDIDA 11 X 6.5", IMPRESO Y CONTINUO EN AMBOS LADOS, NUMERADAS DEL CORRELATIVO 20,001 EN ADELANTE (VER MUESTRA).]</t>
  </si>
  <si>
    <t>[2000], [30000]</t>
  </si>
  <si>
    <t>[2.5], [0.48]</t>
  </si>
  <si>
    <t>600 [COMPRA DE INVITACIONES TAMAÑO 6 ¾” X 6 ¾” CERRADO EN CARTULINA FINA IMPORTADA, LINO DEEP BLUE Y OYSTER SHELL PERLA 230G. IMPRESAS A DOS COLORES CON LOGO IMPRESO EN FOIL DORADO MÁS ESTAMPADO EN ALTO RELIEVE EN INVITACIÓN, FUNDA, Y TARJETA DE PEQUEÑA, QUE INCLUYA: FUNDA, INVITACIÓN Y TARJETA PEQUEÑA, BOLSAS CELOFÁN Y STICKERS PARA CIERRE.]</t>
  </si>
  <si>
    <t>IMPRENTA DE LA RIVA HERMANOS, S.A.</t>
  </si>
  <si>
    <t>3450376</t>
  </si>
  <si>
    <t>5 [SILLA DE BAR, DIMENSIONES 40.5 X 50 X 76-108 CM, ASIENTO Y RESPALDO DE POLIPROPILENO DISEÑO ERGONÓMICO.]</t>
  </si>
  <si>
    <t>1 [COMBO HIDRÓNEUMATICO DE 0.5HP/71L]</t>
  </si>
  <si>
    <t>1 [ALQUILER DE SALON DE EVENTOS PARA DOS DÍAS, QUE INCLUYA ALMUERZO Y CENA EN PRIMER DÍA Y DESAYUNO Y ALMUERZO DEL SEGUNDO DÍA PARA 40 PERSONAS. LOS DÍAS 11 Y 12 DE SEPTIEMBRE DE 2025.]</t>
  </si>
  <si>
    <t>GILBERTO CASTAÑEDA DÍAZ / LA PARRILLADA DE CHIQUIMULA</t>
  </si>
  <si>
    <t>2 [DESINSTALACIÓN DE PUERTA EXISTENTE Y SUMINISTRO E INSTALACIÓN DE PUERTA METÁLICA VENTILADA DE ACERO ELECTROCINCADO (0.80 X 2.03 MTS)], 8 [SUMINISTRO E INSTALACIÓN DE AZULEJO EN FORMATO 25 X 43 CM EN UNA ALTURA DE 1.40MTS.], 24 [SUMINISTRO Y APLICACIÓN DE MORTERO PARA RECUBRIMIENTO DE MURO + APLICACIÓN DE PINTURA]</t>
  </si>
  <si>
    <t>JUAN JOSÉ RAMOS VALDÉZ / CONSTRUCCIONES &amp; CONCRETOS SAN ANTONIO CO&amp;CONSA</t>
  </si>
  <si>
    <t>[2], [8], [24]</t>
  </si>
  <si>
    <t>[5825], [268], [175]</t>
  </si>
  <si>
    <t>22 [ROLL UP DE 0.80 MTS X 2.00 MTS INCLUYE BANNER IMPRESO FULL COLOR. PARA PUBLICIDAD DE SEGURO AGRICOLA]</t>
  </si>
  <si>
    <t>8350132</t>
  </si>
  <si>
    <t>6 [BASURERO REDONDO DE PEDAL 20 L], 3 [DISPENSADOR DE ACERO INOXIDABLE PARA JABÓN 1000 ML], 3 [SECADOR DE MANO CON SENSOR ACERO INOXIDABLE 120V ]</t>
  </si>
  <si>
    <t>[6], [3], [3]</t>
  </si>
  <si>
    <t>[260], [175], [1200]</t>
  </si>
  <si>
    <t>1 [CORTE DE LOS DOS EXTREMOS DEL MUEBLE DE ATENCIÓN AL CLIENTE], 7 [DESMONTAJES DE ROBOT ACTUALES EN TOP DE ATENCIÓN AL CLIENTE], 1 [FABRICACIÓN E INSTALACIÓN DE TOP DE MADERA + FÓRMICA COLOR ALMENDRA DE 3.60 METROS DE LONGITUD X 0.80 METROS DE ANCHO X 0.75 METROS DE ALTURA.], 1 [REBARNIZADO DE PIEZAS DE MADERA DEL ÁREA DE RECEPTORES INCLUYE, MOLDURA FRONTAL EN TOPS, CAJUELAS FRONTALES Y ZÓCALO], 5 [SUMINISTRO E INSTALACIÓN DE REFUERZOS DE MADERA DE 0.75 METROS DE ALTURA PARA MUEBLE DE ATENCIÓN AL CLIENTE], 74 [SUMINISTRO E INSTALACIÓN DE ZÓCALO, CENEFA Y ESQUINAS EN ÁREA DE RECEPTORES, JEFE DE AGENCIA Y ATENCIÓN AL CLIENTE]</t>
  </si>
  <si>
    <t>[1], [7], [1], [1], [5], [74]</t>
  </si>
  <si>
    <t>[789], [176], [7383], [2130.4], [689], [131.4]</t>
  </si>
  <si>
    <t>500 [TOALLAS COLOR AZUL DE MICROFIBRA DE 17 X 16 PULGADAS.], 500 [TOALLAS DOBLES DE ALGODÓN PARA TRAPEAR DE 42 X 36".]</t>
  </si>
  <si>
    <t>[500], [500]</t>
  </si>
  <si>
    <t>[5], [21]</t>
  </si>
  <si>
    <t>100 [AUDIFONOS BLUETOOTH, CAJA DE CARGA, CABLE USB, IMPRESION EN CUBIERTA A UNA TINTA LOGOTIPO CHN.]</t>
  </si>
  <si>
    <t>9497021</t>
  </si>
  <si>
    <t>1 [FABRICACIÓN DE MURO DE MADERA DE PINO TRATADO CON PLYWOOD FENÓLICO MEDIDAS DE 3.38 METROS DE ALTO CON UN ANCHO DE 4.90 METROS(16.56M2) + 2 VIDRIOS CLAROS DE 5MM DE 1.84 MTS X 0.97MTS CON SANDBLAST DEL DISEÑO PROPORCIONADO POR EL BANCO.]</t>
  </si>
  <si>
    <t>700 [CAJAS DE SOBRES OFICIO COLOR BLANCO CON VENTANA, 90 GRAMOS CON DESCRIPCIÓN A DOS COLORES DE 100 UNIDADES POR CAJA.]</t>
  </si>
  <si>
    <t>2 [ACCESORIOS PARA FOTOGRAFIAS: ACCESORIOS TEMÁTICOS PARA UTILIZAR EN FOTOGRAFÍA Y VIDEOS], 1 [ACCESORIOS PARA MONTAJE DE EVENTO: SEPARADORES DE TEATRO, ALFOMBRA, ETC.], 2 [CABINA INFLABLE: 5 HORAS DE SERVICIO, CABINA INFLABLE CON LUZ LED, UTILIZACIÓN CON SELFIE MIRROR Y VIDEO 360.], 1 [SELFIE MIRROR PHOTO BOOTH: 5 HORAS DE SERVICIO, FOTOGRAFÍAS ILIMITADAS DIGITALES , DURANTE EL SERVICIO SE ENTREGAN EN FORMATO DIGITAL AL INSTANTE.], 1 [SKY 360 VIDEO: 5 HORAS DE SERVICIO, VÍDEOS ILIMITADOS DURANTE SERVICIO SE ENTREGAN EN FORMATO DIGITAL AL INSTANTE ]</t>
  </si>
  <si>
    <t>JULIO BOANERGES RÍOS CONTRERAS</t>
  </si>
  <si>
    <t>20465831</t>
  </si>
  <si>
    <t>[2], [1], [2], [1], [1]</t>
  </si>
  <si>
    <t>[100], [0], [750], [4000], [3000]</t>
  </si>
  <si>
    <t>1 [SUMINISTRO E INSTALACIÓN DE VINIL ADHESIVO MICROPERFORADO TIPO MESH TAMAÑO 6.95 X 2.76 METROS, INCLUYE DESINSTALACIÓN DE MESH ANTERIOR, LIMPIEZA E INSTALACIÓN EN OFICINAS DE SEGUROS Y FIANZAS ZONA 9]</t>
  </si>
  <si>
    <t>GRUPOS MEDIOS Y PUBLICIDAD, S.A.</t>
  </si>
  <si>
    <t>OCTUBRE 2025</t>
  </si>
  <si>
    <t>CORRESPONDE AL MES DE: NOVIEMBRE 2025</t>
  </si>
  <si>
    <t>FECHA DE ACTUALIZACIÓN: 24 DICIEMBRE 2025</t>
  </si>
  <si>
    <t>NOVIEMBRE 2025</t>
  </si>
  <si>
    <t>57 [DIADEMAS DE METAL LIGERA Y RESISTENTE Y AJUSTABLE CON MICRÓFONO, CONECTOR USB TIPO A, CONTROL PARA RESPONDER Y FINALIZAR LLAMADAS, CONTROL DE VOLUMEN Y SILENCIO.]</t>
  </si>
  <si>
    <t>48327581</t>
  </si>
  <si>
    <t>4 [FABRICACIÓN E INSTALACIÓN DE PUERTAS CON MEDIDAS DE 0.80X2.10M, CON SOBRELUZ CON MEDIDAS DE 0.80X1.15M INCLUYE LA  FABRICACIÓN E INSTALACIÓN DE MARCOS DE MADERA DE CONACASTE]</t>
  </si>
  <si>
    <t>5 [SUMINISTRO E INSTALACIÓN DE PANELES ACÚSTICOS DE 120X40X6CM FABRICADOS CON NUCLEO ABSORBENTE DE FIBRA MINERAL DE 6 CM. ESTRUCTURA DE MADERA Y TELA ACÚSTICA PREMIUM], 48 [SUMINISTRO E INSTALACIÓN DE PANELES ACÚSTICOS DE 120X60X6CM FABRICADOS CON NUCLEO ABSORBENTE DE FIBRA MINERAL DE 6 CM. ESTRUCTURA DE MADERA Y TELA ACÚSTICA PREMIUM]</t>
  </si>
  <si>
    <t xml:space="preserve">KENNETH GEOVANY CHACÓN GARCÍA / SONO </t>
  </si>
  <si>
    <t>74955004</t>
  </si>
  <si>
    <t>[5], [48]</t>
  </si>
  <si>
    <t>[395], [475]</t>
  </si>
  <si>
    <t>1 [FABRICACION E INSTALACION DE BANDEJA DE 0,85*0,85 MTS, FABRICADA CON LAMINA ALUZINC PINTADAS CON ANTICORROSIVO COLOR BLANCO ANCLADAS AL TECHO CON PERNOS EXPANSIVOS + INSTALACION DE TUBO PVC DE 3/4 CONECTADO A DRENAJE EXISTENTE, EN AREA DEL SÓTANO . NIVEL], 1 [FABRICACION E INSTALACION DE BANDEJA DE 1,00*1,00 MTS. FABRICADA CON LAMINA ALUZINC PINTADAS CON ANTICORROSIVO COLOR BLANCO ANCLADAS AL TECHO CON PERNOS EXPANSIVOS + INSTALACION DE TUBO PVC DE 3/4 CONECTADO A DRENAJE EXISTENTE, EN AREA DEL SOTANO], 1 [FABRICACION E INSTALACION DE BANDEJA DE 1,10*1,95 MTS FABRICADA CON LAMINA ALUZINC PINTADAS CON ANTICORROSIVO COLOR BLANCO ANCLADAS AL TECHO CON PERNOS EXPANSIVOS + INSTALACION DE TUBO PVC DE 3/4 CONECTADO A DRENAJE EXISTENTE, EN AREA DEL SÓTANO], 1 [FABRICACION E INSTALACION DE BANDEJA DE 1,15*1,62 MTS FABRICADA CON LAMINA ALUZINC PINTADAS CON ANTICORROSIVO COLOR BLANCO ANCLADAS AL TECHO CON PERNOS EXPANSIVOS + INSTALACION DE TUBO PVC DE 3/4 CONECTADO A DRENAJE EXISTENTE, EN AREA DEL SOTANO]</t>
  </si>
  <si>
    <t>[1890], [1980], [2480], [2310]</t>
  </si>
  <si>
    <t>18.5 [DESINSTALACIÓN DE LAMINA ACTUAL EN ÁREA DE GARITA Y CASETA DE GENERADOR, INCLUYE EXTRACCIÓN DE DESECHOS A TIRADERO AUTORIZADO.], 1 [LIJADO DE TODA LA ESTRUCTURA METÁLICA Y REPARACIÓN DE ÁREAS DAÑADAS, SUMINISTRO Y APLICACIÓN DE PINTURA ANTICORROSIVA NEGRA.], 2 [SUMINISTRO E INSTALACIÓN DE BAJADAS DE AGUA CON TUBERÍA DE 3 PULGADAS DE 80 PSI.], 6 [SUMINISTRO E INSTALACIÓN DE CANAL, FABRICADA CON LAMINA DE ALUZINC CALIBRE 26, FABRICACIÓN E INSTALACIÓN DE PESCANTES , FABRICADO CON ANGULAR DE 1"], 18.5 [SUMINISTRO E INSTALACIÓN DE LAMINA TROQUELADA DE ALUZINC CALIBRE 26 , CON FLASHING DE ALUZINC EN ÁREA DE GARITA Y CASETA DE GENERADOR.], 2 [SUMINISTRO Y E INSTALACIÓN DE COSTANERAS DE 2*3" PARA INSTALACIÓN DE CANALES]</t>
  </si>
  <si>
    <t>[18.5], [1], [2], [6], [18.5], [2]</t>
  </si>
  <si>
    <t>[150], [4500], [1875], [525], [400], [1600]</t>
  </si>
  <si>
    <t>1 [COMPRA DE REPUESTOS PARA SISTEMAS DE ALARMAS DEL DEPARTAMENTO DE SEGURIDAD (25 BOTONES DE PANICO, 25 PASIVOS INFRARROJOS RADIALES 360 GRADOS, 03 PANELES DE ALARMA 48LA CON GABINETE, 02 CONSOLAS O TECLADOS 6164SP, 04 TRANSFORMADORES 16.5 V 40VA, 03 TARJETAS DE FUENTE DE PODER 12 V. 1.5 A., 01 EXPANSOR PARA 8 ZONAS, 04 CHAPAS  TUBULARES, 05 SENSORES DE QUIEBRE DE VIDIRO, 05 SENSORES DE GOLPE O VIBRACION) ]</t>
  </si>
  <si>
    <t xml:space="preserve"> 5623768</t>
  </si>
  <si>
    <t>7 [RENTA DE PARQUEOS PARA VEHÍCULOS NO TECHADOS Y ROTATIVOS, UBICADOS EN LA AVENIDA REFORMA 6-70 ZONA 9, DEPARTAMENTO DE GUATEMALA, PARA LOS MESES DE NOVIEMBRE Y DICIEMBRE DE 2025]</t>
  </si>
  <si>
    <t>COMPAÑIA DE INVERSIONES SANTA TERESA DE JESUS, S.A.</t>
  </si>
  <si>
    <t>6660231</t>
  </si>
  <si>
    <t>300 [NAPROXENO SODICO 550 MG  TABLETA MK]</t>
  </si>
  <si>
    <t>65 [DEXKETOPROFENO 1.25 MG., GEL TUBO DE 30 GRAMOS, EQUIVALENTE A DOLANTAG GEL.]</t>
  </si>
  <si>
    <t>74 [HEDERA HELIX 0.7G., FRASCO JARABE DE 100 ML, EQUIVALENTE A ABRILAR EA 575.]</t>
  </si>
  <si>
    <t>49436384</t>
  </si>
  <si>
    <t>200 [AMOXICILINA 875 MG + ÁCIDO CLAVULÁNICO 125 MG, EQUIVALENTE A BICLAVUXIL CAPLETS.]</t>
  </si>
  <si>
    <t>7151667</t>
  </si>
  <si>
    <t>2 [MESA DE CENTRO  CON TOP DE MELAMINA Y PATAS DE METAL; FRENTE: 90CM;PROF: 60CM; ALTO 45CM], 2 [SILLAS DE COMEDOR COLOR GRIS CLARO Y PATAS DE MADERA; FRENTE: 49.2CM; PROF: 58.8CM; ALTO: 77.5CM], 2 [SOFA DE 1 PUESTOS COLOR GRIS CON PATAS DE MADERA; FRENTE: 81CM; PROF: 85CM; ALTO:78CM], 1 [SOFÁ DE 3 PUESTOS COLOR GRIS CON PATAS DE MADERA; FRENTE: 221CM; PROF: 85CM; ALTO: 78CM]</t>
  </si>
  <si>
    <t>[2], [2], [2], [1]</t>
  </si>
  <si>
    <t>[895], [895], [2195], [4495]</t>
  </si>
  <si>
    <t>600 [METOCARBAMOL 400 MG + ACETAMINOFEN 250 MG., TABLETAS, EQUIVALENTES A METOCARBAN AC.]</t>
  </si>
  <si>
    <t>326895</t>
  </si>
  <si>
    <t>100 [CLORURO DE SODIO 12MG, CLORURO DE POTASIO 149MG, CLORURO DE CALCIO DIHIDRATADO 30MG, CLORURO DE MAGNESIO HEXAHIDRATADO 41MG, LACTATO DE SODIO 314MG, GLUCOSA 5G EQUIVALENTE A HIDRAVIDA SABORES FRASCO 625 ML]</t>
  </si>
  <si>
    <t>100 [CEFIXIMA 400 MG., CÁPSULAS, EQUIVALENTE A CEFINA.]</t>
  </si>
  <si>
    <t>4 [APLICACIÓN DE REMOVEDOR, LIJADO DE BANCA Y APLICACIÓN DE MASILLA PARA CUBRIR GOLPES Y RAYONES], 4 [APLICACIÓN DE TINTE COLOR CAOBA OSCURO Y APLICACIÓN DE BARNIZ ]</t>
  </si>
  <si>
    <t>JUAN ELIHÚ PAIZ HERNÁNDEZ / CARPINTERIA PAIZ</t>
  </si>
  <si>
    <t>7193343</t>
  </si>
  <si>
    <t>[4], [4]</t>
  </si>
  <si>
    <t>[500], [2000]</t>
  </si>
  <si>
    <t>100 [ FLUCONAZOL 200 MG, TABLETAS, EQUIVALENTE A FLUCTUAL.]</t>
  </si>
  <si>
    <t>150 [DICLOFENACO SÓDICO 75 MG; CIANOCOBALAMINA (VITAMINA B12) 1 MG; VEHÍCULO CBP 1 ML. CÁMARA 2: SOLUCIÓN CLARA (2 ML) CLORHIDRATO DE TIAMINA (VITAMINA B1) 100 MG; CLORHIDRATO DE PIRIDOXINA (VITAMINA B6) 100 MG; CLORHIDRATO DE LIDOCAÍNA 20 MG; VEHÍCULO CBP 2 ML EQUIVALENTE A DOLO-NEUROBION DC]</t>
  </si>
  <si>
    <t>500 [VITAMINA B1 50MG/VITAMINA B6 50MG/VITAMINA B12 1000MCG/DICLOFENACO SODICO 50MG EQUIVALENTE A DOLO-NEUROBION N TABLETA RECUBIERTAS]</t>
  </si>
  <si>
    <t>1 [SERVICIO DE CAPACITACION "ESPECIALIZACION DE IA EN NEGOCIOS DIGITALES"]</t>
  </si>
  <si>
    <t xml:space="preserve">ADEN, SOCIEDAD ANONIMA </t>
  </si>
  <si>
    <t>72572442</t>
  </si>
  <si>
    <t>1500 [ACETAMINOFÉN 500 MG + CLORHIDRATO DE FENILEFRINA 10 MG + MALEATO DE BROMFENIRAMINA 8 MG, TABLETAS, EQUIVALENTE A IRS.]</t>
  </si>
  <si>
    <t>200 [ACICLOVIR 800 MG. TABLETAS RECUBIERTAS, EQUIVALENTE A KRALVIR-US® 800. ]</t>
  </si>
  <si>
    <t>1 [REPARACION AL VEHICULO P-876FPK AL SERVICIO DE PRESIDENCIA]</t>
  </si>
  <si>
    <t>1 [SOFÁ DE 2.20 METROS DE BRAZO A BRAZO DE CUERINA COLOR NEGRO ]</t>
  </si>
  <si>
    <t>SUO HOGAR, S.A.</t>
  </si>
  <si>
    <t>120098385</t>
  </si>
  <si>
    <t>10 [ACICLOVIR 5%, TUBO 5 G., EQUIVALENTE A KRALVIR-US® ]</t>
  </si>
  <si>
    <t>75 [CEFTRIAXONA 1000/3.5 ML., POLVO Y SOLVENTE PARA SOLUCION INYEVCABLE, EQUIVALENTE A BETASPORINA 1G]</t>
  </si>
  <si>
    <t>39440680</t>
  </si>
  <si>
    <t>200 [CETIRIZINA CLORHIDRATO 10 MG  EQUIVALENTE A ALERCET CAPSULA BLANDA 10 MG]</t>
  </si>
  <si>
    <t>1 [REPARACIÓN DE MURO PROVISIONAL DE 4.50 METROS DE LONGITUD X 2.56 METROS DE ALTO INCLUYE SUMINISTRO MAS INSTALACIÓN DE BISAGRAS, REFUERZOS DE MADERA, CINTA DOBLE ACCIÓN ESTRUCTURA Y CANDADO MÁS LLAVES MÁS INSTALACIÓN DE VINYL. ]</t>
  </si>
  <si>
    <t>JOSE MERCEDES LOTZOJ POPOL / CONSTRUCTORA HIDALGO</t>
  </si>
  <si>
    <t>86601415</t>
  </si>
  <si>
    <t>3000 [PARACETAMOL TABLETA 500 MG., EQUIVALENTE A TYLENOL.]</t>
  </si>
  <si>
    <t>300 [EXTRACTO DE GUARANA 200 MG + EXTRACTO DE GINSEN 133.34 MG + VITAMINA E + VITAMINA C + VITAMINA D + MAGNESIO+ ZINC+ COBRE, EQUIVALENTE A IMMNUVIT + POWER CÁPSULAS.]</t>
  </si>
  <si>
    <t>1 [CONTROL DE ACCESO BIOMETRICO]</t>
  </si>
  <si>
    <t>15599191</t>
  </si>
  <si>
    <t>1 [SUMINISTRO E INSTALACIÓN DE EQUIPO DE AIRE ACONDICIONADO TIPO MINI SPLIT DE 12,000 BTU, SIMILAR A MARCA COMFORTSTAR, R-410 A CONTROL REMOTO  R-410 A ], 1 [SUMINISTRO E INSTALACIÓN DE EQUIPO DE AIRE ACONDICIONADO TIPO MINI SPLIT DE 24,000 BTU, SIMILAR A MARCA COMFORTSTAR, R-410 A CONTROL REMOTO  R-410 A], 1 [TRASLADO DE CONSOLA DE 60,000 BTU, QUE DEBE INCLUIR TUBERÍA, ACCESORIOS DE COBRE, VARILLAS DE PLATA, UNISTRUT, CINCHOS PLÁSTICOS, SOLDADURA, CABLE Y CANALETA ]</t>
  </si>
  <si>
    <t>[8300], [10300], [4825]</t>
  </si>
  <si>
    <t>1 [FABRICACIÓN DE MURO DE MADERA DE PINO TRATADO CON PLYWOOD FENÓLICO MEDIDAS DE 1.40 METROS DE ALTURA Y UN ANCHO DE 5 METROS.], 1 [READECUACIÓN Y RESTAURACIÓN DE MURO DE MADERA DE PINO TRATADO CON PLYWOOD FENÓLICO MEDIDAS DE 3.38 METROS DE ALTO CON UN ANCHO DE 4.90 METROS.]</t>
  </si>
  <si>
    <t>[15150], [5200.01]</t>
  </si>
  <si>
    <t>20 [OXIMETAZOLINA 0.050G + DEXPANTENOL 2.033G X 1ML, EQUIVALENTE A ILIADIN LUB.]</t>
  </si>
  <si>
    <t>30 [CLOTRIMAZOL+BETAMETASONA+GENTAMINICA EQUIVALENTE A BRUDERM CREMA 15 G]</t>
  </si>
  <si>
    <t>300 [ESOMEPRAZOL 40 MG CAPSULAS EQUIVALENTE A ESOGASTRIC CAPSULAS]</t>
  </si>
  <si>
    <t>36 [ORDENADORES DE FILA; MEDIDAS: 1MTS DE ALTO Y DIÁMETRO DE LA BASE DE 34.8 CMS CROMADO CON CINTA DE 2MTS DE LARGO EN COLOR AZUL]</t>
  </si>
  <si>
    <t>240 [NIFUROXAZIDA 400 MG, TABLETAS RECUBIERTAS, EQUIVALENTE A ENTEROVID.]</t>
  </si>
  <si>
    <t>2 [PORTA AFICHES EN ACRÍLICO TRANSPARENTE DE 3MM TIPO SÁNDWICH, 4 SEPARADORES SOBRE PUESTOS, TAPE DOBLE CONTACTO PARA PEGAR TAMAÑO 61 X 93CM INCLUYE INSTALACIÓN], 10 [PORTA AFICHES EN ACRÍLICO TRANSPARENTE DE 3MM TIPO SÁNDWICH, CON 4 SEPARADORES SOBRE PUESTOS, TAPE DOBLE CONTACTO PARA PEGAR EN COLUMNAS CON MEDIDAS DE  38 X 53 CM INCLUYE INSTALACIÓN], 20 [PORTA AFICHES TIPO MINI PARA MESA EN ACRÍLICO TRANSPARENTE DE 3MM, CON CORTE LASER, DOBLES TIPO SÁNDWICH]</t>
  </si>
  <si>
    <t>GRUPO MEDIOS Y PUBLICIDAD, SOCIEDAD ANONIMA</t>
  </si>
  <si>
    <t>[2], [10], [20]</t>
  </si>
  <si>
    <t>[890], [350], [65]</t>
  </si>
  <si>
    <t>5 [CORTINA ENROLLABLE DE 1.73 POR 3.2M COLOR SCREEN IVORY.], 5 [CORTINA ENROLLABLE DE 2.15M POR 3.20M COLOR SCREEN IVORY.]</t>
  </si>
  <si>
    <t>[5], [5]</t>
  </si>
  <si>
    <t>[1670], [2120]</t>
  </si>
  <si>
    <t>1.27 [FABRICACIÓN E INSTALACIÓN DE BARANDILLA PROTECTORA DE ACERO INOXIDABLE, FABRICADA CON TUBO REDONDO DE 5 CENTÍMETROS DE DIÁMETRO Y SOPORTE DE TUBO DE 1.25 CM, CON MEDIDA DE 1,27M DE LARGO POR 0,20 M DE ALTO], 0.76 [FABRICACIÓN E INSTALACIÓN DE BARANDILLA PROTECTORA DE ACERO INOXIDABLE, FABRICADA CON TUBO REDONDO DE 5 CENTÍMETROS DE DIÁMETRO Y SOPORTE DE TUBO DE 1.25 CMS, CON MEDIDA DE 0,76 MTS DE LARGO POR 0,20 MTS DE ALTO], 4.04 [FABRICACIÓN E INSTALACIÓN DE BARANDILLA PROTECTORA DE ACERO INOXIDABLE, FABRICADA CON TUBO REDONDO DE 5 CENTÍMETROS DE DIÁMETRO Y SOPORTE DE TUBO DE 1.25 CMS, CON MEDIDA DE 4,04 MTS DE LARGO POR 0,20 MTS DE ALTO], 4.7 [FABRICACIÓN E INSTALACIÓN DE BARANDILLA PROTECTORA DE ACERO INOXIDABLE, FABRICADA CON TUBO REDONDO DE 5 CENTÍMETROS DE DIÁMETRO Y SOPORTE DE TUBO DE 1.25 CMS, CON MEDIDA DE 4,7 MTS DE LARGO POR 0,20 MTS DE ALTO], 5.17 [FABRICACION E INSTALACIÓN DE BARANDILLA PROTECTORA DE ACERO INOXIDABLE, FABRICADA CON TUBO REDONDO DE 5 CENTÍMETROS DE DIÁMETRO Y SOPORTE DE TUBO DE 1.25 CMS, CON MEDIDA DE 5,17 MTS DE LARGO POR 0,20 MTS DE ALTO], 9.05 [FABRICACIÓN E INSTALACIÓN DE BARANDILLA PROTECTORA DE ACERO INOXIDABLE, FABRICADA CON TUBO REDONDO DE 5 CENTÍMETROS DE DIÁMETRO Y SOPORTE DE TUBO DE 1.25 CMS, CON MEDIDA DE 9,05 MTS DE LARGO POR 0,20 MTS DE ALTO]</t>
  </si>
  <si>
    <t>[1.27], [0.76], [4.04], [4.7], [5.17], [9.05]</t>
  </si>
  <si>
    <t>[980], [980.0001], [980], [980], [980], [980]</t>
  </si>
  <si>
    <t>120 [SUERO REHIDRATANTE, SOLUCIÓN ESTERILIZADA DE ELECTROLITOS ORALES, SODIO, CALCIO, POTASIO, MAGNESIO, FRASCO DE 625 ML., EQUIVALENTA A HIDRAVIDA SABOR COCO Y NARANJA-MANDARINA.]</t>
  </si>
  <si>
    <t>1 [TRAJE IMPERMEABLE PARA LLUVIA COLOR NEGRO CON FRANJAS REFLECTORAS TALLA L], 1 [TRAJE IMPERMEABLE PARA LLUVIA COLOR NEGRO CON FRANJAS REFLECTORAS TALLA M]</t>
  </si>
  <si>
    <t>1500 [ACETAMINOFEN 500 MG + FENILEFRINA 5 MG + CAFEINA 50 MG + CLORFENIRAMINA MALEATO 2 MG + DEXTROMETORFANO 10 MG, TABLETAS, EQUIVALENTE A CILFRIN D]</t>
  </si>
  <si>
    <t>1 [SERVICIO DE MANTENIMIENTO Y REPARACION AL VEHICULO P-828FPY]</t>
  </si>
  <si>
    <t>300 [SACCHAROMYCES BOULARDII 250 MG,  I-745, CÁPSULAS, EQUIVALENTE A PERENTEROL.]</t>
  </si>
  <si>
    <t>5 [UPS DE 3KVA, 50-60 HRZ, VOLTAJE ENTRADA /SALIDA 110/120V]</t>
  </si>
  <si>
    <t>5151457</t>
  </si>
  <si>
    <t>1 [CHN.GT POR  3 AÑOS], 1 [CHN.NET.GT POR  3 AÑOS], 1 [CHN.ORG.GT POR  3 AÑOS], 1 [MIGUALLET.COM.GT POR  3 AÑOS], 1 [MIGUALLET.GT POR  3 AÑOS], 1 [MIGUALLET.NET.GT POR  3 AÑOS], 1 [MIGUALLET.ORG.GT POR  3 AÑOS]</t>
  </si>
  <si>
    <t>17517583</t>
  </si>
  <si>
    <t>[1], [1], [1], [1], [1], [1], [1]</t>
  </si>
  <si>
    <t>[480], [480], [480], [480], [960], [480], [480]</t>
  </si>
  <si>
    <t>300 [PANTOPRAZOL 40 MG EQUIVALENTE A  PANTO-DENK 40 MG]</t>
  </si>
  <si>
    <t>1 [POR SERVICIO DE PREPARACIÓN Y CONDUCCIÓN DE 19:00 A 21:00 HRS EN EVENTO DE CONMEMORACIÓN DE 95 AÑOS DE BANCO CHN.]</t>
  </si>
  <si>
    <t>CATHERINE ARGENTINA GREGG ESCOBAR</t>
  </si>
  <si>
    <t>40974693</t>
  </si>
  <si>
    <t>5 [RENTA DE BAÑOS PORTATILES], 1 [RENTA DE LAVAMANOS DOBLE  ]</t>
  </si>
  <si>
    <t>MAPRECO, S.A.</t>
  </si>
  <si>
    <t>4956524</t>
  </si>
  <si>
    <t>[650], [500]</t>
  </si>
  <si>
    <t>1 [RENOVACIÓN DE LICENCIA SPARX ENTERPRISE ARCHITECT Y ACTUALIZACIÓN DE METAMODELO DE LA ARQUITECTURA EMPRESARIAL EL CUAL SU CONTENIDO DE LOS MODELOS DIGITALES ES DE LA VERSIÓN 3.1 A LA 3.2 DE LA LICENCIA FLOTANTE.]</t>
  </si>
  <si>
    <t>ARQUITECTURA EMPRESARIAL, SOCIEDAD ANÓNIMA</t>
  </si>
  <si>
    <t>80930638</t>
  </si>
  <si>
    <t>20.36 [SUMINISTRO E INSTALACIÓN DE CIELO FALSO RETICULADO CON PLANCHAS VINÍLICAS CON MEDIDAS DE 2X4”], 3 [SUMINISTRO E INSTALACIÓN DE ESPEJOS DE 5 MM CON LOS CANTOS BISELADOS, FIJADOS CON ANCLAJES DE ACERO INOXIDABLE CON MEDIDAS DE 1.20X0.60M]</t>
  </si>
  <si>
    <t>[20.36], [3]</t>
  </si>
  <si>
    <t>[475], [2250]</t>
  </si>
  <si>
    <t>350 [DICLOFENACO  SODICO 50 MG TABLETA ]</t>
  </si>
  <si>
    <t>6 [LAVAMANOS SENCILLO BLANCO 1"], 6 [PEDESTAL PARA LAVAMANO BLANCO]</t>
  </si>
  <si>
    <t>[6], [6]</t>
  </si>
  <si>
    <t>[295], [160]</t>
  </si>
  <si>
    <t>360 [DEXKETOPROFENO 25 MG + VITAMINA B1 50 MG + VITAMINA B6 50 MG + VITAMINA B12 1000 MCG, TABLETAS, EQUIVALENTE A NEUROTAZAROL. ]</t>
  </si>
  <si>
    <t>75 [CARBOXIMETILCISTEINA 0.15 G/DEXTROMETORFANO 0.005 G/CLORFENIRAMINA 0.0025 G* 5 ML EQUIVALENTE A TUSILEXIL JARABE 120 ML]</t>
  </si>
  <si>
    <t>10 [LICENCIAS POWER BI PREMIUM PER USER - SUSCRIPCIÓN ANUAL (1 AÑO)]</t>
  </si>
  <si>
    <t>1 [SERVICIO DE AUDIO: 4 BOCINAS ACTIVAS DE 15" 1 CONSOLA DIGITAL CABLEADO NECESARIO 2 MICRÓFONOS INALÁMBRICOS 2 SUBWOOFER DB TECNOLOGY MICRÓFONO CON PEDESTAL LÍNEA CON CAJA DIRECTA PARA AMPLIFICACIÓN DE GUITARRA TORNAMESA CON COMPUTADORA PARA REPRODUCCIÓN DE PISTAS SISTEMA DE MONITOREO DE PISO INSTALACIÓN Y SOPORTE TÉCNICO 3 MICRÓFONOS DE SOLAPA 1 MIC CUELLO DE GANZO 2 HORAS DE SERVICIO]</t>
  </si>
  <si>
    <t>JAVIER ANTONIO BARCENAS AZURDIA / BAAZ AUDIO Y ENTRETENIMIENTO</t>
  </si>
  <si>
    <t>52573273</t>
  </si>
  <si>
    <t>69 [SUMINISTRO E INSTALACIÓN DE AZULEJO CON MEDIDAS DE 0.60X0.60 M PEGADO CON ADITIVO AMU, PARA SERVICIOS SANITARIOS DE EN EL PRIMER NIVEL DEL EDIFICIO CENTRAL ]</t>
  </si>
  <si>
    <t>300 [ESPORAS DE BACILLUS CLAUSII 4,000,000,000., VIALES BEBIBLES, EQUIVALENTE A ENTEROGERMINA PLUS.]</t>
  </si>
  <si>
    <t>3 [SERVICIO DE ALERTA SÍSMICA QUAKE ALERT + PORTAL DE ADMINISTRACIÓN QALERT (SAAS)• 01 SERVICIO DE TELECOMUNICACIONES QBIOT POR 06 MESES • 01 SERVICIO DE ALERTAS QALERT POR 06 MESES • 01 LICENCIA DE ACCESO AL PORTAL DE ADMINISTRACIÓN QUAKE ALERT POR 06 MESES]</t>
  </si>
  <si>
    <t>90072111</t>
  </si>
  <si>
    <t>1 [SUMINISTRO E INSTALACIÓN DE PUERTA CON MEDIDA   DE 0.90X1.60M PARA EL SERVICIO SANITARIO DE DISCAPACITADOS.], 5 [SUMINISTRO E INSTALACIÓN DE PUERTAS CON MEDIDAS 0.60X1,60M, FABRICADAS CON MARCOS DE ALUMINIO ANODIZADO COLOR NATURAL Y MELAMINA GRIS PARA SERVICIOS SANITARIOS]</t>
  </si>
  <si>
    <t>[1], [5]</t>
  </si>
  <si>
    <t>[2840], [2760]</t>
  </si>
  <si>
    <t>504 [NITAZOXANIDA 500 MG, COMPRIMIDOS, EQUIVALENTE A GIVOTAN.]</t>
  </si>
  <si>
    <t>1 [SUMINISTRO DE CONDENSADORA DE CAPACIDAD DE 36,000 BTU]</t>
  </si>
  <si>
    <t>20 [BETAMETASONA 7MG/1 ML, SUSPENSION INYECTABLE, EQUIVALENTE A BETAX AMPOLLA.]</t>
  </si>
  <si>
    <t>20 [ACEBROFILINA 5 MG/ML, EQUIVALENTE A FILINAR G,  FRASCO GEL DE 120 ML.]</t>
  </si>
  <si>
    <t>CORPORACION AMICELCO, S.A.</t>
  </si>
  <si>
    <t>57426-0</t>
  </si>
  <si>
    <t>500 [SIMETICONA 40 MG + PANCREATINA 130 MG + EXTRACTO SECO DE BILIS DE BUEY 25 MG + CELULASA DE ASPERGILLUS NIGER 5 MG,. TABLETAS, EQUIVALENTE A ESPAVEN ENZIMATICO.]</t>
  </si>
  <si>
    <t>1 [FABRICACIÓN E INSTALACIÓN ROTULO TIPO BANDERA DE ACM, CON CORTE CNC TIPO VACIADO, CON MEDIDAS DE 1.68X1.05M, IMAGEN EN AMBAS CARAS, PELÍCULA DE ACRÍLICO LECHOSO EN LA PARTE INTERIOR DETRÁS DEL TEXTO VACIADO, CON ILUMINACIÓN INTERNA LED. INSTALACIÓN EN TÓTEM EXISTENTE]</t>
  </si>
  <si>
    <t>100 [SACCHAROMYCES BOULARDII EQUIVALENTE A PERENTEROL CAPSULAS 250 MG]</t>
  </si>
  <si>
    <t>22 [SUMINISTRO E INSTALACIÓN DE RODAPIÉ FABRICADO CON TUBO DE ACERO INOXIDABLE DE 2” CON 20 CM DE ALTURA, ANCLADO AL PISO CON HERRAJE TIPO “J” CON TUBO DE 1/2" CON CHAPETA AL PISO INCLUYE 3 CODOS Y 10 TAPONES.], 3 [SUMINISTRO E INSTALACIÓN TRANSICIONES DE 80X10 CM, EN EL PISO DEL ÁREA DE LOS BAÑOS, FABRICADAS EN LÁMINA DE ACERO INOXIDABLE]</t>
  </si>
  <si>
    <t>[22], [3]</t>
  </si>
  <si>
    <t>[990], [660]</t>
  </si>
  <si>
    <t>25 [FOSFOMICINA TROMETAMOL 3G, POLVO SUSPENSION ORAL, EQUIVALENTE A FOSFOBAC.]</t>
  </si>
  <si>
    <t>1 [REPARACION DE PORTON METALICO DE 5*3 MTS, INCLUYE REPARACION DE BISAGRAS Y MARCO DE ANGULAR EN MAL ESTADO, APLICACIÓN DE SOLDARURA EN AREAS DAÑADAS, AJUSTE Y NIVELACION DE HOJA EN MAL ESTADO.]</t>
  </si>
  <si>
    <t>100 [ASPARTATO DE ARGININA 5G/10ML., AMPOLLAS BEBIBLES, EQUIVALENTE A ARGININA FORTE.]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</si>
</sst>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quot;#,##0.00;\-&quot;Q&quot;#,##0.00"/>
    <numFmt numFmtId="44" formatCode="_-&quot;Q&quot;* #,##0.00_-;\-&quot;Q&quot;* #,##0.00_-;_-&quot;Q&quot;* &quot;-&quot;??_-;_-@_-"/>
    <numFmt numFmtId="43" formatCode="_-* #,##0.00_-;\-* #,##0.00_-;_-* &quot;-&quot;??_-;_-@_-"/>
    <numFmt numFmtId="164" formatCode="_(&quot;Q&quot;* #,##0.00_);_(&quot;Q&quot;* \(#,##0.00\);_(&quot;Q&quot;* &quot;-&quot;??_);_(@_)"/>
    <numFmt numFmtId="165" formatCode="_([$Q-100A]* #,##0.00_);_([$Q-100A]* \(#,##0.00\);_([$Q-100A]* &quot;-&quot;??_);_(@_)"/>
    <numFmt numFmtId="166" formatCode="&quot;Q&quot;#,##0.00"/>
    <numFmt numFmtId="167" formatCode="_(* #,##0.00_);_(* \(#,##0.00\);_(* &quot;-&quot;??_);_(@_)"/>
    <numFmt numFmtId="168" formatCode="&quot;Q&quot;#,##0.000"/>
    <numFmt numFmtId="169" formatCode="_(&quot;Q&quot;* #,##0.000_);_(&quot;Q&quot;* \(#,##0.000\);_(&quot;Q&quot;* &quot;-&quot;??_);_(@_)"/>
    <numFmt numFmtId="170" formatCode="_-[$Q-100A]* #,##0.00_-;\-[$Q-100A]* #,##0.00_-;_-[$Q-100A]* &quot;-&quot;??_-;_-@_-"/>
    <numFmt numFmtId="171" formatCode="[$-10C0A]d/mm/yyyy\ hh:mm"/>
  </numFmts>
  <fonts count="29" x14ac:knownFonts="1">
    <font>
      <sz val="11"/>
      <color theme="1"/>
      <name val="Calibri"/>
      <family val="2"/>
      <scheme val="minor"/>
    </font>
    <font>
      <sz val="11"/>
      <color theme="1"/>
      <name val="Calibri"/>
      <family val="2"/>
      <scheme val="minor"/>
    </font>
    <font>
      <b/>
      <sz val="16"/>
      <color theme="1"/>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0"/>
      <color theme="1"/>
      <name val="Century Gothic"/>
      <family val="2"/>
    </font>
    <font>
      <sz val="10"/>
      <color rgb="FF000000"/>
      <name val="Century Gothic"/>
      <family val="2"/>
    </font>
    <font>
      <b/>
      <sz val="10"/>
      <color theme="1"/>
      <name val="Century Gothic"/>
      <family val="2"/>
    </font>
    <font>
      <i/>
      <sz val="10"/>
      <color theme="1"/>
      <name val="Century Gothic"/>
      <family val="2"/>
    </font>
    <font>
      <sz val="10"/>
      <name val="Century Gothic"/>
      <family val="2"/>
    </font>
    <font>
      <sz val="11"/>
      <color theme="1"/>
      <name val="Century Gothic"/>
      <family val="2"/>
    </font>
    <font>
      <i/>
      <sz val="11"/>
      <color theme="1"/>
      <name val="Century Gothic"/>
      <family val="2"/>
    </font>
    <font>
      <sz val="10"/>
      <color rgb="FF333333"/>
      <name val="Century Gothic"/>
      <family val="2"/>
    </font>
    <font>
      <sz val="12"/>
      <color theme="1"/>
      <name val="Calibri"/>
      <family val="2"/>
      <scheme val="minor"/>
    </font>
    <font>
      <sz val="12"/>
      <name val="Calibri"/>
      <family val="2"/>
      <scheme val="minor"/>
    </font>
    <font>
      <sz val="9"/>
      <color rgb="FF000000"/>
      <name val="Century Gothic"/>
      <family val="2"/>
    </font>
    <font>
      <sz val="10"/>
      <color theme="1"/>
      <name val="Arial Nova Light"/>
      <family val="2"/>
    </font>
    <font>
      <sz val="10"/>
      <color rgb="FF333333"/>
      <name val="Arial Nova Light"/>
      <family val="2"/>
    </font>
    <font>
      <b/>
      <sz val="10"/>
      <color theme="1"/>
      <name val="Arial Nova Light"/>
      <family val="2"/>
    </font>
    <font>
      <sz val="10"/>
      <color rgb="FF000000"/>
      <name val="Arial Nova Light"/>
      <family val="2"/>
    </font>
    <font>
      <sz val="10"/>
      <name val="Arial Nova Light"/>
      <family val="2"/>
    </font>
    <font>
      <sz val="9"/>
      <color theme="1"/>
      <name val="Century Gothic"/>
      <family val="2"/>
    </font>
    <font>
      <sz val="10"/>
      <color theme="1"/>
      <name val="Century Gothic"/>
      <family val="1"/>
    </font>
    <font>
      <sz val="11"/>
      <color theme="1"/>
      <name val="Arial Nova Light"/>
      <family val="2"/>
    </font>
    <font>
      <sz val="9"/>
      <color rgb="FF000000"/>
      <name val="Arial"/>
    </font>
    <font>
      <sz val="9"/>
      <color rgb="FF000000"/>
      <name val="Arial"/>
      <family val="2"/>
    </font>
    <font>
      <sz val="9"/>
      <color theme="1"/>
      <name val="Arial"/>
      <family val="2"/>
    </font>
    <font>
      <sz val="9"/>
      <color indexed="8"/>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medium">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rgb="FFD3D3D3"/>
      </left>
      <right style="thin">
        <color rgb="FFD3D3D3"/>
      </right>
      <top style="thin">
        <color rgb="FFD3D3D3"/>
      </top>
      <bottom style="thin">
        <color rgb="FFD3D3D3"/>
      </bottom>
      <diagonal/>
    </border>
  </borders>
  <cellStyleXfs count="13">
    <xf numFmtId="0" fontId="0" fillId="0" borderId="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4"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20">
    <xf numFmtId="0" fontId="0" fillId="0" borderId="0" xfId="0"/>
    <xf numFmtId="0" fontId="0" fillId="2" borderId="0" xfId="0" applyFill="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5" fontId="4" fillId="2" borderId="4" xfId="1"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66" fontId="6" fillId="0" borderId="1" xfId="1"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14" fontId="6" fillId="0" borderId="1" xfId="0" applyNumberFormat="1"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protection locked="0"/>
    </xf>
    <xf numFmtId="164" fontId="6" fillId="0" borderId="1" xfId="1" applyFont="1" applyFill="1" applyBorder="1" applyAlignment="1" applyProtection="1">
      <alignment vertical="center"/>
      <protection locked="0"/>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7" fillId="0" borderId="1" xfId="0" applyFont="1" applyBorder="1" applyAlignment="1">
      <alignment vertical="center" wrapText="1"/>
    </xf>
    <xf numFmtId="166" fontId="0" fillId="0" borderId="1" xfId="0" applyNumberFormat="1" applyBorder="1" applyAlignment="1">
      <alignment horizontal="center" vertical="center"/>
    </xf>
    <xf numFmtId="0" fontId="7" fillId="0" borderId="1" xfId="0"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3" fontId="7" fillId="0" borderId="1" xfId="0" applyNumberFormat="1" applyFont="1" applyBorder="1" applyAlignment="1">
      <alignment vertical="center" wrapText="1"/>
    </xf>
    <xf numFmtId="1"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7"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1" fontId="10"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1" fontId="6" fillId="3" borderId="1" xfId="0" applyNumberFormat="1" applyFont="1" applyFill="1" applyBorder="1" applyAlignment="1" applyProtection="1">
      <alignment horizontal="center" vertical="center" wrapText="1"/>
      <protection locked="0"/>
    </xf>
    <xf numFmtId="166"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1" fillId="0" borderId="0" xfId="0" applyFont="1" applyAlignment="1" applyProtection="1">
      <alignment vertical="center"/>
      <protection locked="0"/>
    </xf>
    <xf numFmtId="0" fontId="6" fillId="0" borderId="6" xfId="0"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14" fontId="6" fillId="4" borderId="1" xfId="0" applyNumberFormat="1" applyFont="1" applyFill="1" applyBorder="1" applyAlignment="1" applyProtection="1">
      <alignment horizontal="center" vertical="center"/>
      <protection locked="0"/>
    </xf>
    <xf numFmtId="14" fontId="6" fillId="0" borderId="1" xfId="0" applyNumberFormat="1" applyFont="1" applyBorder="1" applyAlignment="1" applyProtection="1">
      <alignment horizontal="left" vertical="center" wrapText="1"/>
      <protection locked="0"/>
    </xf>
    <xf numFmtId="0" fontId="11" fillId="0" borderId="1" xfId="0" applyFont="1" applyBorder="1" applyAlignment="1">
      <alignment horizontal="center" vertical="center"/>
    </xf>
    <xf numFmtId="0" fontId="6" fillId="0" borderId="1" xfId="0" applyFont="1" applyBorder="1" applyAlignment="1">
      <alignment wrapText="1"/>
    </xf>
    <xf numFmtId="166" fontId="6" fillId="0"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164" fontId="6" fillId="0" borderId="1" xfId="1" applyFont="1" applyFill="1" applyBorder="1" applyAlignment="1" applyProtection="1">
      <alignment horizontal="center" vertical="center"/>
      <protection locked="0"/>
    </xf>
    <xf numFmtId="164" fontId="6" fillId="0" borderId="1" xfId="1" applyFont="1" applyFill="1" applyBorder="1" applyProtection="1">
      <protection locked="0"/>
    </xf>
    <xf numFmtId="0" fontId="10" fillId="3" borderId="1" xfId="3"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166" fontId="6"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166" fontId="10" fillId="0" borderId="1" xfId="1" applyNumberFormat="1" applyFont="1" applyFill="1" applyBorder="1" applyAlignment="1" applyProtection="1">
      <alignment horizontal="center" vertical="center"/>
      <protection locked="0"/>
    </xf>
    <xf numFmtId="0" fontId="6" fillId="0" borderId="1" xfId="0" quotePrefix="1" applyFont="1" applyBorder="1" applyAlignment="1" applyProtection="1">
      <alignment horizontal="center" vertical="center" wrapText="1"/>
      <protection locked="0"/>
    </xf>
    <xf numFmtId="14" fontId="0" fillId="0" borderId="1" xfId="0" applyNumberFormat="1" applyBorder="1" applyAlignment="1">
      <alignment horizontal="center" vertical="center"/>
    </xf>
    <xf numFmtId="166" fontId="0" fillId="0" borderId="1" xfId="0" applyNumberFormat="1" applyBorder="1" applyAlignment="1" applyProtection="1">
      <alignment horizontal="center" vertical="center" wrapText="1"/>
      <protection locked="0"/>
    </xf>
    <xf numFmtId="166" fontId="0" fillId="0" borderId="1" xfId="1"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xf>
    <xf numFmtId="166" fontId="14" fillId="0" borderId="1" xfId="0" applyNumberFormat="1" applyFont="1" applyBorder="1" applyAlignment="1" applyProtection="1">
      <alignment horizontal="center" vertical="center" wrapText="1"/>
      <protection locked="0"/>
    </xf>
    <xf numFmtId="166" fontId="14" fillId="0" borderId="1" xfId="1"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166" fontId="14" fillId="0" borderId="1" xfId="1" applyNumberFormat="1" applyFont="1" applyFill="1" applyBorder="1" applyAlignment="1" applyProtection="1">
      <alignment horizontal="center" vertical="center" wrapText="1"/>
      <protection locked="0"/>
    </xf>
    <xf numFmtId="166" fontId="14" fillId="0" borderId="1" xfId="0" applyNumberFormat="1" applyFont="1" applyBorder="1" applyAlignment="1" applyProtection="1">
      <alignment horizontal="center" vertical="center"/>
      <protection locked="0"/>
    </xf>
    <xf numFmtId="44" fontId="14" fillId="0" borderId="1" xfId="0" applyNumberFormat="1" applyFont="1" applyBorder="1" applyAlignment="1" applyProtection="1">
      <alignment horizontal="left" vertical="center" wrapText="1"/>
      <protection locked="0"/>
    </xf>
    <xf numFmtId="168" fontId="14" fillId="0" borderId="1" xfId="0" applyNumberFormat="1"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protection locked="0"/>
    </xf>
    <xf numFmtId="166" fontId="6" fillId="0" borderId="7" xfId="0" applyNumberFormat="1"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166" fontId="7" fillId="0" borderId="7" xfId="0" applyNumberFormat="1" applyFont="1" applyBorder="1" applyAlignment="1" applyProtection="1">
      <alignment horizontal="center" vertical="center" wrapText="1"/>
      <protection locked="0"/>
    </xf>
    <xf numFmtId="0" fontId="11" fillId="0" borderId="1" xfId="0" applyFont="1" applyBorder="1" applyAlignment="1" applyProtection="1">
      <alignment vertical="center"/>
      <protection locked="0"/>
    </xf>
    <xf numFmtId="0" fontId="10" fillId="0" borderId="1" xfId="0" applyFont="1" applyBorder="1" applyAlignment="1">
      <alignment horizontal="center" vertical="center" wrapText="1"/>
    </xf>
    <xf numFmtId="0" fontId="11" fillId="0" borderId="1" xfId="0" applyFont="1" applyBorder="1" applyAlignment="1" applyProtection="1">
      <alignment vertical="center" wrapText="1"/>
      <protection locked="0"/>
    </xf>
    <xf numFmtId="0" fontId="10" fillId="0" borderId="1" xfId="4" applyNumberFormat="1" applyFont="1" applyFill="1" applyBorder="1" applyAlignment="1">
      <alignment horizontal="center" vertical="center" wrapText="1"/>
    </xf>
    <xf numFmtId="166" fontId="6" fillId="0" borderId="1" xfId="2" applyNumberFormat="1" applyFont="1" applyFill="1" applyBorder="1" applyAlignment="1" applyProtection="1">
      <alignment horizontal="center" vertical="center"/>
      <protection locked="0"/>
    </xf>
    <xf numFmtId="166" fontId="6" fillId="0" borderId="1" xfId="0" applyNumberFormat="1" applyFont="1" applyBorder="1" applyAlignment="1" applyProtection="1">
      <alignment horizontal="center" vertical="center"/>
      <protection locked="0"/>
    </xf>
    <xf numFmtId="0" fontId="16" fillId="0" borderId="1" xfId="0" applyFont="1" applyBorder="1" applyAlignment="1">
      <alignment horizontal="center" vertical="center" wrapText="1"/>
    </xf>
    <xf numFmtId="14" fontId="6" fillId="0" borderId="1" xfId="0" applyNumberFormat="1" applyFont="1" applyBorder="1" applyAlignment="1" applyProtection="1">
      <alignment vertical="center" wrapText="1"/>
      <protection locked="0"/>
    </xf>
    <xf numFmtId="168" fontId="6" fillId="0" borderId="1" xfId="0" applyNumberFormat="1" applyFont="1" applyBorder="1" applyAlignment="1" applyProtection="1">
      <alignment horizontal="center" vertical="center" wrapText="1"/>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xf>
    <xf numFmtId="44"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44" fontId="17" fillId="0" borderId="1" xfId="1" applyNumberFormat="1" applyFont="1" applyFill="1" applyBorder="1" applyAlignment="1" applyProtection="1">
      <alignment horizontal="center" vertical="center"/>
      <protection locked="0"/>
    </xf>
    <xf numFmtId="14" fontId="17" fillId="0" borderId="1" xfId="0" applyNumberFormat="1"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17" fillId="0" borderId="1" xfId="0" applyFont="1" applyBorder="1" applyAlignment="1">
      <alignment wrapText="1"/>
    </xf>
    <xf numFmtId="44" fontId="17" fillId="0" borderId="1" xfId="1" applyNumberFormat="1" applyFont="1" applyFill="1" applyBorder="1" applyAlignment="1" applyProtection="1">
      <alignment horizontal="center" vertical="center" wrapText="1"/>
      <protection locked="0"/>
    </xf>
    <xf numFmtId="0" fontId="21" fillId="0" borderId="1" xfId="4" applyNumberFormat="1" applyFont="1" applyFill="1" applyBorder="1" applyAlignment="1">
      <alignment horizontal="center" vertical="center" wrapText="1"/>
    </xf>
    <xf numFmtId="14"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44"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44" fontId="17" fillId="0" borderId="1" xfId="0" applyNumberFormat="1"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166" fontId="10" fillId="0" borderId="1" xfId="1"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left" vertical="center" wrapText="1"/>
      <protection locked="0"/>
    </xf>
    <xf numFmtId="166"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4" fontId="6" fillId="0" borderId="1" xfId="0" applyNumberFormat="1" applyFont="1" applyBorder="1" applyAlignment="1">
      <alignment vertical="center"/>
    </xf>
    <xf numFmtId="44" fontId="6" fillId="0" borderId="1" xfId="1" applyNumberFormat="1" applyFont="1" applyFill="1" applyBorder="1" applyAlignment="1" applyProtection="1">
      <alignment vertical="center"/>
    </xf>
    <xf numFmtId="49" fontId="6" fillId="0" borderId="1" xfId="0" applyNumberFormat="1" applyFont="1" applyBorder="1" applyAlignment="1">
      <alignment horizontal="center" vertical="center"/>
    </xf>
    <xf numFmtId="164" fontId="6" fillId="0" borderId="1" xfId="0" applyNumberFormat="1" applyFont="1" applyBorder="1" applyAlignment="1">
      <alignment vertical="center"/>
    </xf>
    <xf numFmtId="0" fontId="0" fillId="0" borderId="1" xfId="0" applyBorder="1" applyAlignment="1">
      <alignment wrapText="1"/>
    </xf>
    <xf numFmtId="166" fontId="6" fillId="0" borderId="1" xfId="6" applyNumberFormat="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22"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164" fontId="6" fillId="0" borderId="1" xfId="1" applyFont="1" applyFill="1" applyBorder="1" applyAlignment="1" applyProtection="1">
      <alignment vertical="center" wrapText="1"/>
      <protection locked="0"/>
    </xf>
    <xf numFmtId="44" fontId="6" fillId="0" borderId="1" xfId="0" applyNumberFormat="1" applyFont="1" applyBorder="1" applyAlignment="1" applyProtection="1">
      <alignment vertical="center" wrapText="1"/>
      <protection locked="0"/>
    </xf>
    <xf numFmtId="44" fontId="0" fillId="0" borderId="1" xfId="0" applyNumberFormat="1" applyBorder="1"/>
    <xf numFmtId="164" fontId="6" fillId="0" borderId="1" xfId="0" applyNumberFormat="1" applyFont="1" applyBorder="1" applyAlignment="1" applyProtection="1">
      <alignment vertical="center"/>
      <protection locked="0"/>
    </xf>
    <xf numFmtId="49" fontId="7" fillId="5" borderId="1" xfId="1" applyNumberFormat="1" applyFont="1" applyFill="1" applyBorder="1" applyAlignment="1">
      <alignment horizontal="center" vertical="center"/>
    </xf>
    <xf numFmtId="14" fontId="6" fillId="0" borderId="8"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66" fontId="6" fillId="0" borderId="1" xfId="7"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center" vertical="center" wrapText="1"/>
      <protection locked="0"/>
    </xf>
    <xf numFmtId="17" fontId="4" fillId="2" borderId="6" xfId="0" quotePrefix="1" applyNumberFormat="1" applyFont="1" applyFill="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169" fontId="6"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44" fontId="24" fillId="0" borderId="1" xfId="0" applyNumberFormat="1" applyFont="1" applyBorder="1" applyAlignment="1">
      <alignment horizontal="center" vertical="center" wrapText="1"/>
    </xf>
    <xf numFmtId="4" fontId="6" fillId="0" borderId="1" xfId="0" applyNumberFormat="1" applyFont="1" applyBorder="1" applyAlignment="1" applyProtection="1">
      <alignment horizontal="center" vertical="center" wrapText="1"/>
      <protection locked="0"/>
    </xf>
    <xf numFmtId="49" fontId="0" fillId="0" borderId="1" xfId="0" applyNumberFormat="1" applyBorder="1" applyAlignment="1">
      <alignment horizontal="center" vertical="center"/>
    </xf>
    <xf numFmtId="0" fontId="11" fillId="0" borderId="0" xfId="0" applyFont="1" applyAlignment="1" applyProtection="1">
      <alignment horizontal="center" vertical="center" wrapText="1"/>
      <protection locked="0"/>
    </xf>
    <xf numFmtId="3" fontId="0" fillId="0" borderId="1" xfId="0" applyNumberFormat="1" applyBorder="1" applyAlignment="1">
      <alignment horizontal="center" vertical="center"/>
    </xf>
    <xf numFmtId="0" fontId="6" fillId="0" borderId="12" xfId="0" applyFont="1" applyBorder="1" applyAlignment="1" applyProtection="1">
      <alignment horizontal="left" vertical="center" wrapText="1"/>
      <protection locked="0"/>
    </xf>
    <xf numFmtId="0" fontId="6" fillId="0" borderId="12"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4" fontId="6" fillId="0" borderId="13" xfId="0" applyNumberFormat="1" applyFont="1" applyBorder="1" applyAlignment="1" applyProtection="1">
      <alignment horizontal="center" vertical="center" wrapText="1"/>
      <protection locked="0"/>
    </xf>
    <xf numFmtId="14" fontId="6" fillId="0" borderId="14"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44" fontId="6" fillId="0" borderId="7" xfId="0" applyNumberFormat="1" applyFont="1" applyBorder="1" applyAlignment="1" applyProtection="1">
      <alignment horizontal="center" vertical="center" wrapText="1"/>
      <protection locked="0"/>
    </xf>
    <xf numFmtId="44" fontId="10" fillId="0" borderId="7" xfId="0" applyNumberFormat="1" applyFont="1" applyBorder="1" applyAlignment="1" applyProtection="1">
      <alignment horizontal="center" vertical="center" wrapText="1"/>
      <protection locked="0"/>
    </xf>
    <xf numFmtId="44" fontId="7" fillId="0" borderId="7" xfId="0" applyNumberFormat="1" applyFont="1" applyBorder="1" applyAlignment="1" applyProtection="1">
      <alignment horizontal="center" vertical="center" wrapText="1"/>
      <protection locked="0"/>
    </xf>
    <xf numFmtId="0" fontId="6" fillId="0" borderId="12" xfId="0" applyFont="1" applyBorder="1" applyAlignment="1" applyProtection="1">
      <alignment vertical="center" wrapText="1"/>
      <protection locked="0"/>
    </xf>
    <xf numFmtId="14" fontId="6" fillId="0" borderId="1" xfId="0" applyNumberFormat="1" applyFont="1" applyBorder="1" applyAlignment="1">
      <alignment horizontal="center" vertical="center" wrapText="1"/>
    </xf>
    <xf numFmtId="0" fontId="6" fillId="0" borderId="6" xfId="0" applyFont="1" applyBorder="1" applyAlignment="1" applyProtection="1">
      <alignment horizontal="left" vertical="center" wrapText="1"/>
      <protection locked="0"/>
    </xf>
    <xf numFmtId="44" fontId="6" fillId="0" borderId="1" xfId="0" applyNumberFormat="1" applyFont="1" applyBorder="1" applyAlignment="1">
      <alignment vertical="center" wrapText="1"/>
    </xf>
    <xf numFmtId="49" fontId="6" fillId="0" borderId="1" xfId="12" applyNumberFormat="1"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2" fontId="6" fillId="0" borderId="7" xfId="0" applyNumberFormat="1" applyFont="1" applyBorder="1" applyAlignment="1" applyProtection="1">
      <alignment horizontal="center" vertical="center" wrapText="1"/>
      <protection locked="0"/>
    </xf>
    <xf numFmtId="44" fontId="7" fillId="0" borderId="1" xfId="0" applyNumberFormat="1"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4" fillId="0" borderId="1" xfId="0" applyFont="1" applyBorder="1" applyAlignment="1">
      <alignment horizontal="center" vertical="center"/>
    </xf>
    <xf numFmtId="170" fontId="6" fillId="0" borderId="1" xfId="0" applyNumberFormat="1" applyFont="1" applyBorder="1" applyAlignment="1" applyProtection="1">
      <alignment horizontal="left" vertical="center" wrapText="1"/>
      <protection locked="0"/>
    </xf>
    <xf numFmtId="1" fontId="6" fillId="0" borderId="1" xfId="0" applyNumberFormat="1" applyFont="1" applyBorder="1" applyAlignment="1" applyProtection="1">
      <alignment horizontal="center" vertical="center"/>
      <protection locked="0"/>
    </xf>
    <xf numFmtId="44" fontId="10" fillId="0" borderId="1" xfId="0" applyNumberFormat="1" applyFont="1" applyBorder="1" applyAlignment="1" applyProtection="1">
      <alignment horizontal="center" vertical="center" wrapText="1"/>
      <protection locked="0"/>
    </xf>
    <xf numFmtId="0" fontId="25" fillId="0" borderId="1" xfId="0" applyFont="1" applyBorder="1" applyAlignment="1">
      <alignment vertical="top" wrapText="1" readingOrder="1"/>
    </xf>
    <xf numFmtId="0" fontId="25" fillId="0" borderId="1" xfId="0" applyFont="1" applyBorder="1" applyAlignment="1">
      <alignment horizontal="center" vertical="top" wrapText="1" readingOrder="1"/>
    </xf>
    <xf numFmtId="171" fontId="25" fillId="0" borderId="1" xfId="0" quotePrefix="1" applyNumberFormat="1" applyFont="1" applyBorder="1" applyAlignment="1">
      <alignment horizontal="center" vertical="top" wrapText="1" readingOrder="1"/>
    </xf>
    <xf numFmtId="44" fontId="25" fillId="0" borderId="1" xfId="7" applyFont="1" applyFill="1" applyBorder="1" applyAlignment="1">
      <alignment vertical="top" wrapText="1" readingOrder="1"/>
    </xf>
    <xf numFmtId="44" fontId="25" fillId="0" borderId="1" xfId="0" applyNumberFormat="1" applyFont="1" applyBorder="1" applyAlignment="1">
      <alignment vertical="top" wrapText="1" readingOrder="1"/>
    </xf>
    <xf numFmtId="0" fontId="25" fillId="0" borderId="1" xfId="0" applyFont="1" applyBorder="1" applyAlignment="1">
      <alignment horizontal="center" vertical="center" wrapText="1" readingOrder="1"/>
    </xf>
    <xf numFmtId="44" fontId="25" fillId="0" borderId="1" xfId="7" applyFont="1" applyBorder="1" applyAlignment="1">
      <alignment vertical="center" wrapText="1" readingOrder="1"/>
    </xf>
    <xf numFmtId="44" fontId="25" fillId="0" borderId="1" xfId="7" applyFont="1" applyFill="1" applyBorder="1" applyAlignment="1">
      <alignment horizontal="center" vertical="center" wrapText="1" readingOrder="1"/>
    </xf>
    <xf numFmtId="44" fontId="25" fillId="0" borderId="1" xfId="7" applyFont="1" applyFill="1" applyBorder="1" applyAlignment="1">
      <alignment vertical="center" wrapText="1" readingOrder="1"/>
    </xf>
    <xf numFmtId="171" fontId="26" fillId="0" borderId="1" xfId="0" applyNumberFormat="1" applyFont="1" applyBorder="1" applyAlignment="1">
      <alignment horizontal="center" vertical="center" wrapText="1" readingOrder="1"/>
    </xf>
    <xf numFmtId="44" fontId="25" fillId="0" borderId="1" xfId="7" applyFont="1" applyBorder="1" applyAlignment="1">
      <alignment vertical="top" wrapText="1" readingOrder="1"/>
    </xf>
    <xf numFmtId="0" fontId="26" fillId="0" borderId="1" xfId="0" applyFont="1" applyBorder="1" applyAlignment="1">
      <alignment vertical="top" wrapText="1" readingOrder="1"/>
    </xf>
    <xf numFmtId="170" fontId="25" fillId="0" borderId="1" xfId="7" applyNumberFormat="1"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171" fontId="26" fillId="0" borderId="1" xfId="0" applyNumberFormat="1" applyFont="1" applyBorder="1" applyAlignment="1">
      <alignment vertical="top" wrapText="1" readingOrder="1"/>
    </xf>
    <xf numFmtId="44" fontId="26" fillId="0" borderId="1" xfId="0" applyNumberFormat="1" applyFont="1" applyBorder="1" applyAlignment="1">
      <alignment vertical="top" wrapText="1" readingOrder="1"/>
    </xf>
    <xf numFmtId="0" fontId="26" fillId="0" borderId="1" xfId="7" applyNumberFormat="1" applyFont="1" applyBorder="1" applyAlignment="1">
      <alignment vertical="top" wrapText="1" readingOrder="1"/>
    </xf>
    <xf numFmtId="44" fontId="26" fillId="0" borderId="1" xfId="7" applyFont="1" applyBorder="1" applyAlignment="1">
      <alignment vertical="top" wrapText="1" readingOrder="1"/>
    </xf>
    <xf numFmtId="171" fontId="26" fillId="0" borderId="1" xfId="0" quotePrefix="1" applyNumberFormat="1" applyFont="1" applyBorder="1" applyAlignment="1">
      <alignment horizontal="center" vertical="center" wrapText="1" readingOrder="1"/>
    </xf>
    <xf numFmtId="7" fontId="26" fillId="0" borderId="1" xfId="7" applyNumberFormat="1" applyFont="1" applyBorder="1" applyAlignment="1">
      <alignment horizontal="center" vertical="center" wrapText="1" readingOrder="1"/>
    </xf>
    <xf numFmtId="44" fontId="26" fillId="0" borderId="1" xfId="7" applyFont="1" applyBorder="1" applyAlignment="1">
      <alignment horizontal="center" vertical="center" wrapText="1" readingOrder="1"/>
    </xf>
    <xf numFmtId="44" fontId="27" fillId="0" borderId="1" xfId="7" applyFont="1" applyBorder="1" applyAlignment="1">
      <alignment horizontal="center" vertical="center" wrapText="1" readingOrder="1"/>
    </xf>
    <xf numFmtId="0" fontId="26" fillId="0" borderId="16" xfId="0" applyFont="1" applyBorder="1" applyAlignment="1">
      <alignment horizontal="center" vertical="center" wrapText="1" readingOrder="1"/>
    </xf>
    <xf numFmtId="44" fontId="27" fillId="0" borderId="1" xfId="7" applyFont="1" applyFill="1" applyBorder="1" applyAlignment="1">
      <alignment horizontal="center" vertical="center" wrapText="1" readingOrder="1"/>
    </xf>
    <xf numFmtId="0" fontId="26" fillId="0" borderId="1" xfId="0" applyFont="1" applyBorder="1" applyAlignment="1">
      <alignment horizontal="center" vertical="top" wrapText="1" readingOrder="1"/>
    </xf>
    <xf numFmtId="171" fontId="26" fillId="0" borderId="1" xfId="0" applyNumberFormat="1" applyFont="1" applyBorder="1" applyAlignment="1">
      <alignment horizontal="center" vertical="top" wrapText="1" readingOrder="1"/>
    </xf>
    <xf numFmtId="44" fontId="26" fillId="0" borderId="1" xfId="0" applyNumberFormat="1" applyFont="1" applyBorder="1" applyAlignment="1">
      <alignment horizontal="center" vertical="center" wrapText="1" readingOrder="1"/>
    </xf>
    <xf numFmtId="2" fontId="26" fillId="0" borderId="1" xfId="0" applyNumberFormat="1" applyFont="1" applyBorder="1" applyAlignment="1">
      <alignment horizontal="center" vertical="center" wrapText="1" readingOrder="1"/>
    </xf>
    <xf numFmtId="17" fontId="4" fillId="2" borderId="1" xfId="0" quotePrefix="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2" fillId="0" borderId="0" xfId="0" applyFont="1" applyAlignment="1">
      <alignment horizontal="center" vertical="center"/>
    </xf>
    <xf numFmtId="165" fontId="2" fillId="0" borderId="0" xfId="1" applyNumberFormat="1" applyFont="1" applyBorder="1" applyAlignment="1">
      <alignment horizontal="center" vertical="center"/>
    </xf>
    <xf numFmtId="17" fontId="4" fillId="2" borderId="6" xfId="0" quotePrefix="1"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17" fontId="4" fillId="2" borderId="10" xfId="0" quotePrefix="1" applyNumberFormat="1" applyFont="1" applyFill="1" applyBorder="1" applyAlignment="1">
      <alignment horizontal="center" vertical="center" wrapText="1"/>
    </xf>
    <xf numFmtId="0" fontId="2" fillId="0" borderId="11" xfId="0" applyFont="1" applyBorder="1" applyAlignment="1">
      <alignment horizontal="center" vertical="center"/>
    </xf>
    <xf numFmtId="0" fontId="26" fillId="0" borderId="1" xfId="5" applyFont="1" applyBorder="1" applyAlignment="1">
      <alignment vertical="top" wrapText="1" readingOrder="1"/>
    </xf>
    <xf numFmtId="0" fontId="28" fillId="0" borderId="1" xfId="0" applyFont="1" applyBorder="1" applyAlignment="1">
      <alignment vertical="top" wrapText="1" readingOrder="1"/>
    </xf>
    <xf numFmtId="171" fontId="26" fillId="0" borderId="1" xfId="5" applyNumberFormat="1" applyFont="1" applyBorder="1" applyAlignment="1">
      <alignment vertical="top" wrapText="1" readingOrder="1"/>
    </xf>
    <xf numFmtId="0" fontId="26" fillId="0" borderId="1" xfId="5" applyFont="1" applyBorder="1" applyAlignment="1">
      <alignment horizontal="center" vertical="top" wrapText="1" readingOrder="1"/>
    </xf>
    <xf numFmtId="44" fontId="26" fillId="0" borderId="1" xfId="5" applyNumberFormat="1" applyFont="1" applyBorder="1" applyAlignment="1">
      <alignment vertical="top" wrapText="1" readingOrder="1"/>
    </xf>
    <xf numFmtId="166" fontId="26" fillId="0" borderId="1" xfId="7" applyNumberFormat="1" applyFont="1" applyBorder="1" applyAlignment="1">
      <alignment vertical="top" wrapText="1" readingOrder="1"/>
    </xf>
    <xf numFmtId="166" fontId="26" fillId="0" borderId="1" xfId="5" applyNumberFormat="1" applyFont="1" applyBorder="1" applyAlignment="1">
      <alignment vertical="top" wrapText="1" readingOrder="1"/>
    </xf>
  </cellXfs>
  <cellStyles count="13">
    <cellStyle name="Millares 2 2" xfId="4" xr:uid="{00000000-0005-0000-0000-000000000000}"/>
    <cellStyle name="Millares 2 2 2" xfId="8" xr:uid="{00000000-0005-0000-0000-000001000000}"/>
    <cellStyle name="Millares 3" xfId="3" xr:uid="{00000000-0005-0000-0000-000001000000}"/>
    <cellStyle name="Millares 3 2" xfId="9" xr:uid="{00000000-0005-0000-0000-000002000000}"/>
    <cellStyle name="Moneda" xfId="1" builtinId="4"/>
    <cellStyle name="Moneda 2" xfId="2" xr:uid="{00000000-0005-0000-0000-000003000000}"/>
    <cellStyle name="Moneda 2 2" xfId="7" xr:uid="{00000000-0005-0000-0000-000004000000}"/>
    <cellStyle name="Moneda 2 3" xfId="10" xr:uid="{00000000-0005-0000-0000-000005000000}"/>
    <cellStyle name="Moneda 2 3 2" xfId="11" xr:uid="{7B3409BA-B745-4270-845D-FC2E6A2E3C8B}"/>
    <cellStyle name="Moneda 3" xfId="6" xr:uid="{00000000-0005-0000-0000-000035000000}"/>
    <cellStyle name="Moneda 4" xfId="12" xr:uid="{77B9F573-209A-46B5-8A43-94EB34AD47AF}"/>
    <cellStyle name="Normal" xfId="0" builtinId="0"/>
    <cellStyle name="Normal 2" xfId="5"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3" name="Imagen 2">
          <a:extLst>
            <a:ext uri="{FF2B5EF4-FFF2-40B4-BE49-F238E27FC236}">
              <a16:creationId xmlns:a16="http://schemas.microsoft.com/office/drawing/2014/main" id="{B4033E70-A79E-30A8-8592-C544077A3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9842" y="83345"/>
          <a:ext cx="1860261" cy="1297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F934294E-E89E-4342-BE9D-66575DE1E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2698" y="83345"/>
          <a:ext cx="1855499" cy="1283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48510FB5-D425-4BAF-A2F4-A14941823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3698" y="83345"/>
          <a:ext cx="1855499" cy="12834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13"/>
  <sheetViews>
    <sheetView showGridLines="0" zoomScale="55" zoomScaleNormal="55"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203" t="s">
        <v>2</v>
      </c>
      <c r="B1" s="204"/>
      <c r="C1" s="204"/>
      <c r="D1" s="204"/>
      <c r="E1" s="204"/>
      <c r="F1" s="204"/>
      <c r="G1" s="1"/>
    </row>
    <row r="2" spans="1:7" ht="15.75" x14ac:dyDescent="0.25">
      <c r="A2" s="203" t="s">
        <v>3</v>
      </c>
      <c r="B2" s="204"/>
      <c r="C2" s="204"/>
      <c r="D2" s="204"/>
      <c r="E2" s="204"/>
      <c r="F2" s="204"/>
      <c r="G2" s="1"/>
    </row>
    <row r="3" spans="1:7" ht="15.75" x14ac:dyDescent="0.25">
      <c r="A3" s="205" t="s">
        <v>4</v>
      </c>
      <c r="B3" s="206"/>
      <c r="C3" s="206"/>
      <c r="D3" s="206"/>
      <c r="E3" s="206"/>
      <c r="F3" s="206"/>
      <c r="G3" s="1"/>
    </row>
    <row r="4" spans="1:7" ht="15.75" x14ac:dyDescent="0.25">
      <c r="A4" s="203" t="s">
        <v>0</v>
      </c>
      <c r="B4" s="204"/>
      <c r="C4" s="204"/>
      <c r="D4" s="204"/>
      <c r="E4" s="204"/>
      <c r="F4" s="204"/>
      <c r="G4" s="1"/>
    </row>
    <row r="5" spans="1:7" ht="15.75" x14ac:dyDescent="0.25">
      <c r="A5" s="203" t="s">
        <v>13</v>
      </c>
      <c r="B5" s="204"/>
      <c r="C5" s="204"/>
      <c r="D5" s="204"/>
      <c r="E5" s="204"/>
      <c r="F5" s="204"/>
      <c r="G5" s="1"/>
    </row>
    <row r="6" spans="1:7" ht="15.75" x14ac:dyDescent="0.25">
      <c r="A6" s="203" t="s">
        <v>3103</v>
      </c>
      <c r="B6" s="204"/>
      <c r="C6" s="204"/>
      <c r="D6" s="204"/>
      <c r="E6" s="204"/>
      <c r="F6" s="204"/>
      <c r="G6" s="1"/>
    </row>
    <row r="7" spans="1:7" ht="15.75" x14ac:dyDescent="0.25">
      <c r="A7" s="203" t="s">
        <v>3104</v>
      </c>
      <c r="B7" s="204"/>
      <c r="C7" s="204"/>
      <c r="D7" s="204"/>
      <c r="E7" s="204"/>
      <c r="F7" s="204"/>
      <c r="G7" s="1"/>
    </row>
    <row r="9" spans="1:7" ht="21.75" thickBot="1" x14ac:dyDescent="0.3">
      <c r="A9" s="207" t="s">
        <v>1</v>
      </c>
      <c r="B9" s="207"/>
      <c r="C9" s="207"/>
      <c r="D9" s="208"/>
      <c r="E9" s="207"/>
      <c r="F9" s="207"/>
    </row>
    <row r="10" spans="1:7" ht="30" x14ac:dyDescent="0.25">
      <c r="A10" s="2" t="s">
        <v>5</v>
      </c>
      <c r="B10" s="3" t="s">
        <v>6</v>
      </c>
      <c r="C10" s="3" t="s">
        <v>7</v>
      </c>
      <c r="D10" s="3" t="s">
        <v>8</v>
      </c>
      <c r="E10" s="4" t="s">
        <v>9</v>
      </c>
      <c r="F10" s="3" t="s">
        <v>10</v>
      </c>
      <c r="G10" s="5" t="s">
        <v>11</v>
      </c>
    </row>
    <row r="11" spans="1:7" ht="21.75" customHeight="1" x14ac:dyDescent="0.25">
      <c r="A11" s="209" t="s">
        <v>110</v>
      </c>
      <c r="B11" s="210"/>
      <c r="C11" s="210"/>
      <c r="D11" s="210"/>
      <c r="E11" s="210"/>
      <c r="F11" s="210"/>
      <c r="G11" s="210"/>
    </row>
    <row r="12" spans="1:7" ht="50.1" customHeight="1" x14ac:dyDescent="0.25">
      <c r="A12" s="6">
        <v>44573</v>
      </c>
      <c r="B12" s="7" t="s">
        <v>111</v>
      </c>
      <c r="C12" s="16">
        <v>1</v>
      </c>
      <c r="D12" s="17">
        <v>24800</v>
      </c>
      <c r="E12" s="8">
        <v>24800</v>
      </c>
      <c r="F12" s="9" t="s">
        <v>112</v>
      </c>
      <c r="G12" s="9">
        <v>72809612</v>
      </c>
    </row>
    <row r="13" spans="1:7" ht="50.1" customHeight="1" x14ac:dyDescent="0.25">
      <c r="A13" s="6">
        <v>44574</v>
      </c>
      <c r="B13" s="18" t="s">
        <v>113</v>
      </c>
      <c r="C13" s="16">
        <v>1</v>
      </c>
      <c r="D13" s="17">
        <v>3055</v>
      </c>
      <c r="E13" s="8">
        <v>3055</v>
      </c>
      <c r="F13" s="10" t="s">
        <v>114</v>
      </c>
      <c r="G13" s="9">
        <v>4619463</v>
      </c>
    </row>
    <row r="14" spans="1:7" ht="50.1" customHeight="1" x14ac:dyDescent="0.25">
      <c r="A14" s="6">
        <v>44575</v>
      </c>
      <c r="B14" s="18" t="s">
        <v>115</v>
      </c>
      <c r="C14" s="16">
        <v>1</v>
      </c>
      <c r="D14" s="17">
        <v>7960</v>
      </c>
      <c r="E14" s="8">
        <v>7960</v>
      </c>
      <c r="F14" s="10" t="s">
        <v>116</v>
      </c>
      <c r="G14" s="9" t="s">
        <v>12</v>
      </c>
    </row>
    <row r="15" spans="1:7" ht="50.1" customHeight="1" x14ac:dyDescent="0.25">
      <c r="A15" s="6">
        <v>44575</v>
      </c>
      <c r="B15" s="18" t="s">
        <v>117</v>
      </c>
      <c r="C15" s="16">
        <v>1</v>
      </c>
      <c r="D15" s="17">
        <v>1570</v>
      </c>
      <c r="E15" s="8">
        <v>1570</v>
      </c>
      <c r="F15" s="10" t="s">
        <v>118</v>
      </c>
      <c r="G15" s="9">
        <v>4863461</v>
      </c>
    </row>
    <row r="16" spans="1:7" ht="50.1" customHeight="1" x14ac:dyDescent="0.25">
      <c r="A16" s="6">
        <v>44575</v>
      </c>
      <c r="B16" s="18" t="s">
        <v>119</v>
      </c>
      <c r="C16" s="16">
        <v>1</v>
      </c>
      <c r="D16" s="19">
        <f>+E16</f>
        <v>15381</v>
      </c>
      <c r="E16" s="8">
        <v>15381</v>
      </c>
      <c r="F16" s="10" t="s">
        <v>120</v>
      </c>
      <c r="G16" s="9">
        <v>12518182</v>
      </c>
    </row>
    <row r="17" spans="1:7" ht="50.1" customHeight="1" x14ac:dyDescent="0.25">
      <c r="A17" s="6">
        <v>44578</v>
      </c>
      <c r="B17" s="18" t="s">
        <v>121</v>
      </c>
      <c r="C17" s="16">
        <v>1</v>
      </c>
      <c r="D17" s="19">
        <f>+E17</f>
        <v>12000</v>
      </c>
      <c r="E17" s="8">
        <v>12000</v>
      </c>
      <c r="F17" s="10" t="s">
        <v>122</v>
      </c>
      <c r="G17" s="9">
        <v>42409675</v>
      </c>
    </row>
    <row r="18" spans="1:7" ht="50.1" customHeight="1" x14ac:dyDescent="0.25">
      <c r="A18" s="6">
        <v>44578</v>
      </c>
      <c r="B18" s="18" t="s">
        <v>123</v>
      </c>
      <c r="C18" s="16">
        <v>1</v>
      </c>
      <c r="D18" s="19">
        <f>+E18</f>
        <v>13000</v>
      </c>
      <c r="E18" s="8">
        <v>13000</v>
      </c>
      <c r="F18" s="10" t="s">
        <v>124</v>
      </c>
      <c r="G18" s="9">
        <v>67806244</v>
      </c>
    </row>
    <row r="19" spans="1:7" ht="50.1" customHeight="1" x14ac:dyDescent="0.25">
      <c r="A19" s="6">
        <v>44578</v>
      </c>
      <c r="B19" s="18" t="s">
        <v>125</v>
      </c>
      <c r="C19" s="16">
        <v>500</v>
      </c>
      <c r="D19" s="17">
        <f>+E19/C19</f>
        <v>16.5</v>
      </c>
      <c r="E19" s="8">
        <v>8250</v>
      </c>
      <c r="F19" s="10" t="s">
        <v>14</v>
      </c>
      <c r="G19" s="9">
        <v>4851498</v>
      </c>
    </row>
    <row r="20" spans="1:7" ht="50.1" customHeight="1" x14ac:dyDescent="0.25">
      <c r="A20" s="6">
        <v>44578</v>
      </c>
      <c r="B20" s="18" t="s">
        <v>126</v>
      </c>
      <c r="C20" s="16">
        <v>1</v>
      </c>
      <c r="D20" s="19">
        <f t="shared" ref="D20:D26" si="0">+E20</f>
        <v>16808.09</v>
      </c>
      <c r="E20" s="8">
        <v>16808.09</v>
      </c>
      <c r="F20" s="10" t="s">
        <v>127</v>
      </c>
      <c r="G20" s="20">
        <v>1539167</v>
      </c>
    </row>
    <row r="21" spans="1:7" ht="50.1" customHeight="1" x14ac:dyDescent="0.25">
      <c r="A21" s="6">
        <v>44579</v>
      </c>
      <c r="B21" s="18" t="s">
        <v>128</v>
      </c>
      <c r="C21" s="16">
        <v>1</v>
      </c>
      <c r="D21" s="19">
        <f t="shared" si="0"/>
        <v>12548.39</v>
      </c>
      <c r="E21" s="8">
        <v>12548.39</v>
      </c>
      <c r="F21" s="10" t="s">
        <v>127</v>
      </c>
      <c r="G21" s="9">
        <v>1539167</v>
      </c>
    </row>
    <row r="22" spans="1:7" ht="50.1" customHeight="1" x14ac:dyDescent="0.25">
      <c r="A22" s="6">
        <v>44579</v>
      </c>
      <c r="B22" s="18" t="s">
        <v>129</v>
      </c>
      <c r="C22" s="16">
        <v>1</v>
      </c>
      <c r="D22" s="19">
        <f t="shared" si="0"/>
        <v>10550</v>
      </c>
      <c r="E22" s="8">
        <v>10550</v>
      </c>
      <c r="F22" s="10" t="s">
        <v>130</v>
      </c>
      <c r="G22" s="9">
        <v>83621490</v>
      </c>
    </row>
    <row r="23" spans="1:7" ht="50.1" customHeight="1" x14ac:dyDescent="0.25">
      <c r="A23" s="6">
        <v>44579</v>
      </c>
      <c r="B23" s="18" t="s">
        <v>115</v>
      </c>
      <c r="C23" s="16">
        <v>1</v>
      </c>
      <c r="D23" s="19">
        <f t="shared" si="0"/>
        <v>7960</v>
      </c>
      <c r="E23" s="8">
        <v>7960</v>
      </c>
      <c r="F23" s="10" t="s">
        <v>116</v>
      </c>
      <c r="G23" s="9" t="s">
        <v>12</v>
      </c>
    </row>
    <row r="24" spans="1:7" ht="50.1" customHeight="1" x14ac:dyDescent="0.25">
      <c r="A24" s="6">
        <v>44580</v>
      </c>
      <c r="B24" s="18" t="s">
        <v>131</v>
      </c>
      <c r="C24" s="16">
        <v>1</v>
      </c>
      <c r="D24" s="19">
        <f t="shared" si="0"/>
        <v>4980</v>
      </c>
      <c r="E24" s="8">
        <v>4980</v>
      </c>
      <c r="F24" s="10" t="s">
        <v>124</v>
      </c>
      <c r="G24" s="9">
        <v>67806244</v>
      </c>
    </row>
    <row r="25" spans="1:7" ht="50.1" customHeight="1" x14ac:dyDescent="0.25">
      <c r="A25" s="6">
        <v>44582</v>
      </c>
      <c r="B25" s="18" t="s">
        <v>132</v>
      </c>
      <c r="C25" s="16">
        <v>1</v>
      </c>
      <c r="D25" s="19">
        <f t="shared" si="0"/>
        <v>21800</v>
      </c>
      <c r="E25" s="8">
        <v>21800</v>
      </c>
      <c r="F25" s="10" t="s">
        <v>133</v>
      </c>
      <c r="G25" s="9">
        <v>81156197</v>
      </c>
    </row>
    <row r="26" spans="1:7" ht="50.1" customHeight="1" x14ac:dyDescent="0.25">
      <c r="A26" s="6">
        <v>44585</v>
      </c>
      <c r="B26" s="18" t="s">
        <v>134</v>
      </c>
      <c r="C26" s="16">
        <v>1</v>
      </c>
      <c r="D26" s="19">
        <f t="shared" si="0"/>
        <v>9993.5</v>
      </c>
      <c r="E26" s="8">
        <v>9993.5</v>
      </c>
      <c r="F26" s="10" t="s">
        <v>135</v>
      </c>
      <c r="G26" s="20">
        <v>61463868</v>
      </c>
    </row>
    <row r="27" spans="1:7" ht="50.1" customHeight="1" x14ac:dyDescent="0.25">
      <c r="A27" s="6">
        <v>44586</v>
      </c>
      <c r="B27" s="18" t="s">
        <v>136</v>
      </c>
      <c r="C27" s="16">
        <v>10</v>
      </c>
      <c r="D27" s="17">
        <f>+E27/C27</f>
        <v>218</v>
      </c>
      <c r="E27" s="8">
        <v>2180</v>
      </c>
      <c r="F27" s="10" t="s">
        <v>137</v>
      </c>
      <c r="G27" s="20">
        <v>109524977</v>
      </c>
    </row>
    <row r="28" spans="1:7" ht="50.1" customHeight="1" x14ac:dyDescent="0.25">
      <c r="A28" s="6">
        <v>44553</v>
      </c>
      <c r="B28" s="7" t="s">
        <v>138</v>
      </c>
      <c r="C28" s="16">
        <v>1</v>
      </c>
      <c r="D28" s="17">
        <f>+E28/C28</f>
        <v>1225</v>
      </c>
      <c r="E28" s="8">
        <v>1225</v>
      </c>
      <c r="F28" s="9" t="s">
        <v>139</v>
      </c>
      <c r="G28" s="9">
        <v>89194365</v>
      </c>
    </row>
    <row r="29" spans="1:7" ht="50.1" customHeight="1" x14ac:dyDescent="0.25">
      <c r="A29" s="6">
        <v>44589</v>
      </c>
      <c r="B29" s="18" t="s">
        <v>140</v>
      </c>
      <c r="C29" s="16">
        <v>1</v>
      </c>
      <c r="D29" s="19">
        <f>+E29</f>
        <v>25000</v>
      </c>
      <c r="E29" s="8">
        <v>25000</v>
      </c>
      <c r="F29" s="10" t="s">
        <v>141</v>
      </c>
      <c r="G29" s="9">
        <v>74238590</v>
      </c>
    </row>
    <row r="30" spans="1:7" ht="67.5" x14ac:dyDescent="0.25">
      <c r="A30" s="6">
        <v>44592</v>
      </c>
      <c r="B30" s="18" t="s">
        <v>142</v>
      </c>
      <c r="C30" s="16">
        <v>16</v>
      </c>
      <c r="D30" s="17">
        <f>+E30/C30</f>
        <v>1400</v>
      </c>
      <c r="E30" s="8">
        <v>22400</v>
      </c>
      <c r="F30" s="10" t="s">
        <v>15</v>
      </c>
      <c r="G30" s="9">
        <v>44131933</v>
      </c>
    </row>
    <row r="31" spans="1:7" x14ac:dyDescent="0.25">
      <c r="A31" s="209" t="s">
        <v>143</v>
      </c>
      <c r="B31" s="210"/>
      <c r="C31" s="210"/>
      <c r="D31" s="210"/>
      <c r="E31" s="210"/>
      <c r="F31" s="210"/>
      <c r="G31" s="210"/>
    </row>
    <row r="32" spans="1:7" ht="40.5" x14ac:dyDescent="0.25">
      <c r="A32" s="6">
        <v>44594</v>
      </c>
      <c r="B32" s="18" t="s">
        <v>144</v>
      </c>
      <c r="C32" s="16">
        <v>2</v>
      </c>
      <c r="D32" s="21">
        <f>+E32/C32</f>
        <v>1549</v>
      </c>
      <c r="E32" s="11">
        <v>3098</v>
      </c>
      <c r="F32" s="10" t="s">
        <v>145</v>
      </c>
      <c r="G32" s="9" t="s">
        <v>146</v>
      </c>
    </row>
    <row r="33" spans="1:7" ht="40.5" x14ac:dyDescent="0.25">
      <c r="A33" s="6">
        <v>44594</v>
      </c>
      <c r="B33" s="18" t="s">
        <v>147</v>
      </c>
      <c r="C33" s="16">
        <v>1</v>
      </c>
      <c r="D33" s="21">
        <v>4975</v>
      </c>
      <c r="E33" s="21">
        <v>4975</v>
      </c>
      <c r="F33" s="10" t="s">
        <v>148</v>
      </c>
      <c r="G33" s="20">
        <v>26012960</v>
      </c>
    </row>
    <row r="34" spans="1:7" ht="81" x14ac:dyDescent="0.25">
      <c r="A34" s="6">
        <v>44595</v>
      </c>
      <c r="B34" s="18" t="s">
        <v>149</v>
      </c>
      <c r="C34" s="16">
        <v>1</v>
      </c>
      <c r="D34" s="21">
        <v>18800</v>
      </c>
      <c r="E34" s="21">
        <v>18800</v>
      </c>
      <c r="F34" s="10" t="s">
        <v>150</v>
      </c>
      <c r="G34" s="20"/>
    </row>
    <row r="35" spans="1:7" ht="27" x14ac:dyDescent="0.25">
      <c r="A35" s="6">
        <v>44595</v>
      </c>
      <c r="B35" s="18" t="s">
        <v>151</v>
      </c>
      <c r="C35" s="16">
        <v>2</v>
      </c>
      <c r="D35" s="21">
        <f>+E35/C35</f>
        <v>995</v>
      </c>
      <c r="E35" s="21">
        <v>1990</v>
      </c>
      <c r="F35" s="10" t="s">
        <v>152</v>
      </c>
      <c r="G35" s="20">
        <v>57926018</v>
      </c>
    </row>
    <row r="36" spans="1:7" ht="67.5" x14ac:dyDescent="0.25">
      <c r="A36" s="6">
        <v>44595</v>
      </c>
      <c r="B36" s="18" t="s">
        <v>153</v>
      </c>
      <c r="C36" s="16">
        <v>15</v>
      </c>
      <c r="D36" s="21">
        <f>+E36/C36</f>
        <v>695</v>
      </c>
      <c r="E36" s="21">
        <v>10425</v>
      </c>
      <c r="F36" s="10" t="s">
        <v>152</v>
      </c>
      <c r="G36" s="20">
        <v>57926018</v>
      </c>
    </row>
    <row r="37" spans="1:7" ht="40.5" x14ac:dyDescent="0.25">
      <c r="A37" s="6">
        <v>44579</v>
      </c>
      <c r="B37" s="18" t="s">
        <v>129</v>
      </c>
      <c r="C37" s="16">
        <v>45000</v>
      </c>
      <c r="D37" s="8">
        <f>+E37/C37</f>
        <v>0.23444444444444446</v>
      </c>
      <c r="E37" s="8">
        <v>10550</v>
      </c>
      <c r="F37" s="10" t="s">
        <v>130</v>
      </c>
      <c r="G37" s="9">
        <v>83621490</v>
      </c>
    </row>
    <row r="38" spans="1:7" ht="54" x14ac:dyDescent="0.25">
      <c r="A38" s="6">
        <v>44599</v>
      </c>
      <c r="B38" s="18" t="s">
        <v>154</v>
      </c>
      <c r="C38" s="16">
        <v>1</v>
      </c>
      <c r="D38" s="21">
        <v>2220</v>
      </c>
      <c r="E38" s="11">
        <v>2220</v>
      </c>
      <c r="F38" s="10" t="s">
        <v>155</v>
      </c>
      <c r="G38" s="20">
        <v>26678349</v>
      </c>
    </row>
    <row r="39" spans="1:7" ht="81" x14ac:dyDescent="0.25">
      <c r="A39" s="6">
        <v>44599</v>
      </c>
      <c r="B39" s="18" t="s">
        <v>156</v>
      </c>
      <c r="C39" s="16">
        <v>1</v>
      </c>
      <c r="D39" s="8">
        <v>24650</v>
      </c>
      <c r="E39" s="8">
        <v>24650</v>
      </c>
      <c r="F39" s="10" t="s">
        <v>150</v>
      </c>
      <c r="G39" s="9">
        <v>24335088</v>
      </c>
    </row>
    <row r="40" spans="1:7" ht="175.5" x14ac:dyDescent="0.25">
      <c r="A40" s="6">
        <v>44599</v>
      </c>
      <c r="B40" s="18" t="s">
        <v>157</v>
      </c>
      <c r="C40" s="16">
        <v>1</v>
      </c>
      <c r="D40" s="8">
        <v>17150</v>
      </c>
      <c r="E40" s="8">
        <v>17150</v>
      </c>
      <c r="F40" s="10" t="s">
        <v>133</v>
      </c>
      <c r="G40" s="9">
        <v>81156197</v>
      </c>
    </row>
    <row r="41" spans="1:7" ht="81" x14ac:dyDescent="0.25">
      <c r="A41" s="6">
        <v>44599</v>
      </c>
      <c r="B41" s="22" t="s">
        <v>158</v>
      </c>
      <c r="C41" s="16">
        <v>250000</v>
      </c>
      <c r="D41" s="8">
        <f>+E41/C41</f>
        <v>9.0999999999999998E-2</v>
      </c>
      <c r="E41" s="11">
        <v>22750</v>
      </c>
      <c r="F41" s="10" t="s">
        <v>159</v>
      </c>
      <c r="G41" s="9">
        <v>1532227</v>
      </c>
    </row>
    <row r="42" spans="1:7" ht="54" x14ac:dyDescent="0.25">
      <c r="A42" s="6">
        <v>44601</v>
      </c>
      <c r="B42" s="7" t="s">
        <v>160</v>
      </c>
      <c r="C42" s="16">
        <v>18</v>
      </c>
      <c r="D42" s="8">
        <f>+E42/C42</f>
        <v>843.28000000000009</v>
      </c>
      <c r="E42" s="11">
        <v>15179.04</v>
      </c>
      <c r="F42" s="10" t="s">
        <v>161</v>
      </c>
      <c r="G42" s="10" t="s">
        <v>162</v>
      </c>
    </row>
    <row r="43" spans="1:7" ht="189" x14ac:dyDescent="0.25">
      <c r="A43" s="6">
        <v>44601</v>
      </c>
      <c r="B43" s="7" t="s">
        <v>163</v>
      </c>
      <c r="C43" s="16">
        <v>1</v>
      </c>
      <c r="D43" s="8">
        <v>17803.18</v>
      </c>
      <c r="E43" s="11">
        <v>17803.18</v>
      </c>
      <c r="F43" s="10" t="s">
        <v>161</v>
      </c>
      <c r="G43" s="10" t="s">
        <v>162</v>
      </c>
    </row>
    <row r="44" spans="1:7" ht="135" x14ac:dyDescent="0.25">
      <c r="A44" s="6" t="s">
        <v>164</v>
      </c>
      <c r="B44" s="7" t="s">
        <v>165</v>
      </c>
      <c r="C44" s="16">
        <v>1</v>
      </c>
      <c r="D44" s="8">
        <v>24326.400000000001</v>
      </c>
      <c r="E44" s="11">
        <v>24326.400000000001</v>
      </c>
      <c r="F44" s="10" t="s">
        <v>166</v>
      </c>
      <c r="G44" s="9">
        <v>9769862</v>
      </c>
    </row>
    <row r="45" spans="1:7" ht="135" x14ac:dyDescent="0.25">
      <c r="A45" s="6">
        <v>44602</v>
      </c>
      <c r="B45" s="7" t="s">
        <v>167</v>
      </c>
      <c r="C45" s="16">
        <v>1</v>
      </c>
      <c r="D45" s="8">
        <v>8990</v>
      </c>
      <c r="E45" s="11">
        <v>8990</v>
      </c>
      <c r="F45" s="10" t="s">
        <v>168</v>
      </c>
      <c r="G45" s="9">
        <v>59852844</v>
      </c>
    </row>
    <row r="46" spans="1:7" ht="108" x14ac:dyDescent="0.25">
      <c r="A46" s="6">
        <v>44602</v>
      </c>
      <c r="B46" s="7" t="s">
        <v>169</v>
      </c>
      <c r="C46" s="16">
        <v>50</v>
      </c>
      <c r="D46" s="8">
        <f>+E46/C46</f>
        <v>116.5</v>
      </c>
      <c r="E46" s="11">
        <v>5825</v>
      </c>
      <c r="F46" s="10" t="s">
        <v>170</v>
      </c>
      <c r="G46" s="9">
        <v>81539657</v>
      </c>
    </row>
    <row r="47" spans="1:7" ht="162" x14ac:dyDescent="0.25">
      <c r="A47" s="6">
        <v>44602</v>
      </c>
      <c r="B47" s="7" t="s">
        <v>171</v>
      </c>
      <c r="C47" s="16">
        <v>300</v>
      </c>
      <c r="D47" s="8">
        <f>+E47/C47</f>
        <v>35.286666666666669</v>
      </c>
      <c r="E47" s="8">
        <v>10586</v>
      </c>
      <c r="F47" s="10" t="s">
        <v>14</v>
      </c>
      <c r="G47" s="9"/>
    </row>
    <row r="48" spans="1:7" ht="94.5" x14ac:dyDescent="0.25">
      <c r="A48" s="6">
        <v>44602</v>
      </c>
      <c r="B48" s="7" t="s">
        <v>172</v>
      </c>
      <c r="C48" s="16">
        <v>300</v>
      </c>
      <c r="D48" s="8">
        <f>+E48/C48</f>
        <v>24</v>
      </c>
      <c r="E48" s="11">
        <v>7200</v>
      </c>
      <c r="F48" s="10" t="s">
        <v>173</v>
      </c>
      <c r="G48" s="9">
        <v>40023907</v>
      </c>
    </row>
    <row r="49" spans="1:7" ht="148.5" x14ac:dyDescent="0.25">
      <c r="A49" s="6">
        <v>44602</v>
      </c>
      <c r="B49" s="7" t="s">
        <v>174</v>
      </c>
      <c r="C49" s="16">
        <v>100</v>
      </c>
      <c r="D49" s="8">
        <f>+E49/C49</f>
        <v>76.5</v>
      </c>
      <c r="E49" s="11">
        <v>7650</v>
      </c>
      <c r="F49" s="10" t="s">
        <v>175</v>
      </c>
      <c r="G49" s="9">
        <v>3635406</v>
      </c>
    </row>
    <row r="50" spans="1:7" ht="40.5" x14ac:dyDescent="0.25">
      <c r="A50" s="6">
        <v>44602</v>
      </c>
      <c r="B50" s="7" t="s">
        <v>176</v>
      </c>
      <c r="C50" s="16">
        <v>400</v>
      </c>
      <c r="D50" s="21">
        <f>+E50/C50</f>
        <v>6.19</v>
      </c>
      <c r="E50" s="11">
        <v>2476</v>
      </c>
      <c r="F50" s="10" t="s">
        <v>177</v>
      </c>
      <c r="G50" s="9">
        <v>66822378</v>
      </c>
    </row>
    <row r="51" spans="1:7" ht="54" x14ac:dyDescent="0.25">
      <c r="A51" s="6">
        <v>44602</v>
      </c>
      <c r="B51" s="7" t="s">
        <v>178</v>
      </c>
      <c r="C51" s="16">
        <v>1</v>
      </c>
      <c r="D51" s="8">
        <v>21550</v>
      </c>
      <c r="E51" s="11">
        <v>21550</v>
      </c>
      <c r="F51" s="10" t="s">
        <v>179</v>
      </c>
      <c r="G51" s="9">
        <v>7263376</v>
      </c>
    </row>
    <row r="52" spans="1:7" ht="81" x14ac:dyDescent="0.25">
      <c r="A52" s="6">
        <v>44602</v>
      </c>
      <c r="B52" s="7" t="s">
        <v>180</v>
      </c>
      <c r="C52" s="16">
        <v>1</v>
      </c>
      <c r="D52" s="8">
        <v>4025</v>
      </c>
      <c r="E52" s="11">
        <v>4025</v>
      </c>
      <c r="F52" s="10" t="s">
        <v>181</v>
      </c>
      <c r="G52" s="9">
        <v>108838196</v>
      </c>
    </row>
    <row r="53" spans="1:7" ht="67.5" x14ac:dyDescent="0.25">
      <c r="A53" s="6">
        <v>44603</v>
      </c>
      <c r="B53" s="7" t="s">
        <v>182</v>
      </c>
      <c r="C53" s="16">
        <v>3</v>
      </c>
      <c r="D53" s="8">
        <f>+E53/C53</f>
        <v>800</v>
      </c>
      <c r="E53" s="11">
        <v>2400</v>
      </c>
      <c r="F53" s="10" t="s">
        <v>181</v>
      </c>
      <c r="G53" s="9">
        <v>108838196</v>
      </c>
    </row>
    <row r="54" spans="1:7" ht="67.5" x14ac:dyDescent="0.25">
      <c r="A54" s="6">
        <v>44606</v>
      </c>
      <c r="B54" s="18" t="s">
        <v>183</v>
      </c>
      <c r="C54" s="16">
        <v>1</v>
      </c>
      <c r="D54" s="8">
        <v>17000</v>
      </c>
      <c r="E54" s="11">
        <v>17000</v>
      </c>
      <c r="F54" s="10" t="s">
        <v>184</v>
      </c>
      <c r="G54" s="9"/>
    </row>
    <row r="55" spans="1:7" ht="121.5" x14ac:dyDescent="0.25">
      <c r="A55" s="6">
        <v>44606</v>
      </c>
      <c r="B55" s="18" t="s">
        <v>185</v>
      </c>
      <c r="C55" s="16">
        <v>1</v>
      </c>
      <c r="D55" s="8">
        <v>7728</v>
      </c>
      <c r="E55" s="8">
        <v>7728</v>
      </c>
      <c r="F55" s="10" t="s">
        <v>186</v>
      </c>
      <c r="G55" s="9"/>
    </row>
    <row r="56" spans="1:7" ht="148.5" x14ac:dyDescent="0.25">
      <c r="A56" s="6">
        <v>44606</v>
      </c>
      <c r="B56" s="18" t="s">
        <v>187</v>
      </c>
      <c r="C56" s="16">
        <v>2</v>
      </c>
      <c r="D56" s="8">
        <f>+E56/C56</f>
        <v>4325</v>
      </c>
      <c r="E56" s="8">
        <v>8650</v>
      </c>
      <c r="F56" s="10" t="s">
        <v>16</v>
      </c>
      <c r="G56" s="9"/>
    </row>
    <row r="57" spans="1:7" ht="135" x14ac:dyDescent="0.25">
      <c r="A57" s="6">
        <v>44606</v>
      </c>
      <c r="B57" s="18" t="s">
        <v>188</v>
      </c>
      <c r="C57" s="16">
        <v>1</v>
      </c>
      <c r="D57" s="11">
        <f>+E57/C57</f>
        <v>11269</v>
      </c>
      <c r="E57" s="11">
        <v>11269</v>
      </c>
      <c r="F57" s="10" t="s">
        <v>130</v>
      </c>
      <c r="G57" s="9">
        <v>83621490</v>
      </c>
    </row>
    <row r="58" spans="1:7" ht="94.5" x14ac:dyDescent="0.25">
      <c r="A58" s="6">
        <v>44606</v>
      </c>
      <c r="B58" s="7" t="s">
        <v>189</v>
      </c>
      <c r="C58" s="16">
        <v>1</v>
      </c>
      <c r="D58" s="11">
        <v>1160</v>
      </c>
      <c r="E58" s="11">
        <v>1160</v>
      </c>
      <c r="F58" s="10" t="s">
        <v>190</v>
      </c>
      <c r="G58" s="9" t="s">
        <v>17</v>
      </c>
    </row>
    <row r="59" spans="1:7" ht="54" x14ac:dyDescent="0.25">
      <c r="A59" s="6">
        <v>44607</v>
      </c>
      <c r="B59" s="7" t="s">
        <v>191</v>
      </c>
      <c r="C59" s="16">
        <v>2</v>
      </c>
      <c r="D59" s="8">
        <f>+E59/C59</f>
        <v>5499</v>
      </c>
      <c r="E59" s="11">
        <v>10998</v>
      </c>
      <c r="F59" s="10" t="s">
        <v>192</v>
      </c>
      <c r="G59" s="9">
        <v>979767</v>
      </c>
    </row>
    <row r="60" spans="1:7" ht="67.5" x14ac:dyDescent="0.25">
      <c r="A60" s="6">
        <v>44608</v>
      </c>
      <c r="B60" s="7" t="s">
        <v>193</v>
      </c>
      <c r="C60" s="16">
        <v>300</v>
      </c>
      <c r="D60" s="8">
        <f>+E60/C60</f>
        <v>13.25</v>
      </c>
      <c r="E60" s="11">
        <v>3975</v>
      </c>
      <c r="F60" s="10" t="s">
        <v>194</v>
      </c>
      <c r="G60" s="9"/>
    </row>
    <row r="61" spans="1:7" ht="67.5" x14ac:dyDescent="0.25">
      <c r="A61" s="6">
        <v>44608</v>
      </c>
      <c r="B61" s="7" t="s">
        <v>195</v>
      </c>
      <c r="C61" s="16">
        <v>100</v>
      </c>
      <c r="D61" s="8">
        <f>+E61/C61</f>
        <v>65.5</v>
      </c>
      <c r="E61" s="11">
        <v>6550</v>
      </c>
      <c r="F61" s="10" t="s">
        <v>196</v>
      </c>
      <c r="G61" s="9"/>
    </row>
    <row r="62" spans="1:7" ht="135" x14ac:dyDescent="0.25">
      <c r="A62" s="6">
        <v>44608</v>
      </c>
      <c r="B62" s="7" t="s">
        <v>197</v>
      </c>
      <c r="C62" s="16">
        <v>1</v>
      </c>
      <c r="D62" s="8">
        <v>24950</v>
      </c>
      <c r="E62" s="8">
        <v>24950</v>
      </c>
      <c r="F62" s="10" t="s">
        <v>198</v>
      </c>
      <c r="G62" s="9"/>
    </row>
    <row r="63" spans="1:7" ht="175.5" x14ac:dyDescent="0.25">
      <c r="A63" s="6">
        <v>44608</v>
      </c>
      <c r="B63" s="7" t="s">
        <v>199</v>
      </c>
      <c r="C63" s="16">
        <v>9</v>
      </c>
      <c r="D63" s="8">
        <f t="shared" ref="D63:D69" si="1">+E63/C63</f>
        <v>2342.6666666666665</v>
      </c>
      <c r="E63" s="8">
        <v>21084</v>
      </c>
      <c r="F63" s="10" t="s">
        <v>133</v>
      </c>
      <c r="G63" s="9">
        <v>81156197</v>
      </c>
    </row>
    <row r="64" spans="1:7" ht="81" x14ac:dyDescent="0.25">
      <c r="A64" s="6">
        <v>44608</v>
      </c>
      <c r="B64" s="7" t="s">
        <v>200</v>
      </c>
      <c r="C64" s="16">
        <v>2</v>
      </c>
      <c r="D64" s="8">
        <f t="shared" si="1"/>
        <v>1475</v>
      </c>
      <c r="E64" s="8">
        <v>2950</v>
      </c>
      <c r="F64" s="10" t="s">
        <v>201</v>
      </c>
      <c r="G64" s="9"/>
    </row>
    <row r="65" spans="1:7" x14ac:dyDescent="0.25">
      <c r="A65" s="6">
        <v>44610</v>
      </c>
      <c r="B65" s="7" t="s">
        <v>202</v>
      </c>
      <c r="C65" s="16">
        <v>4</v>
      </c>
      <c r="D65" s="8">
        <f t="shared" si="1"/>
        <v>475</v>
      </c>
      <c r="E65" s="11">
        <v>1900</v>
      </c>
      <c r="F65" s="10" t="s">
        <v>203</v>
      </c>
      <c r="G65" s="9">
        <v>1176250</v>
      </c>
    </row>
    <row r="66" spans="1:7" ht="54" x14ac:dyDescent="0.25">
      <c r="A66" s="6">
        <v>44613</v>
      </c>
      <c r="B66" s="7" t="s">
        <v>204</v>
      </c>
      <c r="C66" s="16">
        <v>80</v>
      </c>
      <c r="D66" s="8">
        <f t="shared" si="1"/>
        <v>249</v>
      </c>
      <c r="E66" s="11">
        <v>19920</v>
      </c>
      <c r="F66" s="10" t="s">
        <v>205</v>
      </c>
      <c r="G66" s="9">
        <v>14826097</v>
      </c>
    </row>
    <row r="67" spans="1:7" ht="81" x14ac:dyDescent="0.25">
      <c r="A67" s="6">
        <v>44613</v>
      </c>
      <c r="B67" s="7" t="s">
        <v>206</v>
      </c>
      <c r="C67" s="16">
        <v>500</v>
      </c>
      <c r="D67" s="8">
        <f t="shared" si="1"/>
        <v>4.8</v>
      </c>
      <c r="E67" s="11">
        <v>2400</v>
      </c>
      <c r="F67" s="10" t="s">
        <v>190</v>
      </c>
      <c r="G67" s="9" t="s">
        <v>207</v>
      </c>
    </row>
    <row r="68" spans="1:7" ht="67.5" x14ac:dyDescent="0.25">
      <c r="A68" s="6">
        <v>44613</v>
      </c>
      <c r="B68" s="7" t="s">
        <v>208</v>
      </c>
      <c r="C68" s="16">
        <v>200</v>
      </c>
      <c r="D68" s="8">
        <f t="shared" si="1"/>
        <v>13.75</v>
      </c>
      <c r="E68" s="11">
        <v>2750</v>
      </c>
      <c r="F68" s="10" t="s">
        <v>14</v>
      </c>
      <c r="G68" s="9"/>
    </row>
    <row r="69" spans="1:7" ht="108" x14ac:dyDescent="0.25">
      <c r="A69" s="6" t="s">
        <v>209</v>
      </c>
      <c r="B69" s="7" t="s">
        <v>210</v>
      </c>
      <c r="C69" s="16">
        <v>830</v>
      </c>
      <c r="D69" s="8">
        <f t="shared" si="1"/>
        <v>27</v>
      </c>
      <c r="E69" s="11">
        <v>22410</v>
      </c>
      <c r="F69" s="10" t="s">
        <v>18</v>
      </c>
      <c r="G69" s="9"/>
    </row>
    <row r="70" spans="1:7" ht="94.5" x14ac:dyDescent="0.25">
      <c r="A70" s="6" t="s">
        <v>209</v>
      </c>
      <c r="B70" s="7" t="s">
        <v>211</v>
      </c>
      <c r="C70" s="16">
        <v>1</v>
      </c>
      <c r="D70" s="8">
        <v>4140</v>
      </c>
      <c r="E70" s="11">
        <v>4140</v>
      </c>
      <c r="F70" s="10" t="s">
        <v>212</v>
      </c>
      <c r="G70" s="9" t="s">
        <v>213</v>
      </c>
    </row>
    <row r="71" spans="1:7" ht="81" x14ac:dyDescent="0.25">
      <c r="A71" s="6" t="s">
        <v>209</v>
      </c>
      <c r="B71" s="7" t="s">
        <v>214</v>
      </c>
      <c r="C71" s="16">
        <v>10</v>
      </c>
      <c r="D71" s="8">
        <f>+E71/C71</f>
        <v>1551.9</v>
      </c>
      <c r="E71" s="11">
        <v>15519</v>
      </c>
      <c r="F71" s="10" t="s">
        <v>215</v>
      </c>
      <c r="G71" s="9">
        <v>4539559</v>
      </c>
    </row>
    <row r="72" spans="1:7" ht="135" x14ac:dyDescent="0.25">
      <c r="A72" s="6">
        <v>44613</v>
      </c>
      <c r="B72" s="7" t="s">
        <v>216</v>
      </c>
      <c r="C72" s="16">
        <v>1</v>
      </c>
      <c r="D72" s="8">
        <f>+E72/C72</f>
        <v>3625</v>
      </c>
      <c r="E72" s="8">
        <v>3625</v>
      </c>
      <c r="F72" s="10" t="s">
        <v>16</v>
      </c>
      <c r="G72" s="9"/>
    </row>
    <row r="73" spans="1:7" ht="135" x14ac:dyDescent="0.25">
      <c r="A73" s="6">
        <v>44613</v>
      </c>
      <c r="B73" s="7" t="s">
        <v>217</v>
      </c>
      <c r="C73" s="16">
        <v>1</v>
      </c>
      <c r="D73" s="8">
        <v>15639.41</v>
      </c>
      <c r="E73" s="8">
        <v>15639.41</v>
      </c>
      <c r="F73" s="10" t="s">
        <v>218</v>
      </c>
      <c r="G73" s="9">
        <v>9769862</v>
      </c>
    </row>
    <row r="74" spans="1:7" ht="67.5" x14ac:dyDescent="0.25">
      <c r="A74" s="6">
        <v>44613</v>
      </c>
      <c r="B74" s="7" t="s">
        <v>219</v>
      </c>
      <c r="C74" s="16">
        <v>1</v>
      </c>
      <c r="D74" s="8">
        <v>3696</v>
      </c>
      <c r="E74" s="8">
        <v>3696</v>
      </c>
      <c r="F74" s="10" t="s">
        <v>218</v>
      </c>
      <c r="G74" s="9">
        <v>9769862</v>
      </c>
    </row>
    <row r="75" spans="1:7" ht="108" x14ac:dyDescent="0.25">
      <c r="A75" s="6">
        <v>44613</v>
      </c>
      <c r="B75" s="7" t="s">
        <v>220</v>
      </c>
      <c r="C75" s="16">
        <v>1</v>
      </c>
      <c r="D75" s="8">
        <v>1350</v>
      </c>
      <c r="E75" s="8">
        <v>1350</v>
      </c>
      <c r="F75" s="10" t="s">
        <v>221</v>
      </c>
      <c r="G75" s="9">
        <v>7995040</v>
      </c>
    </row>
    <row r="76" spans="1:7" ht="148.5" x14ac:dyDescent="0.25">
      <c r="A76" s="6">
        <v>44613</v>
      </c>
      <c r="B76" s="7" t="s">
        <v>222</v>
      </c>
      <c r="C76" s="16">
        <v>12</v>
      </c>
      <c r="D76" s="8">
        <f>+E76/C76</f>
        <v>900</v>
      </c>
      <c r="E76" s="8">
        <v>10800</v>
      </c>
      <c r="F76" s="10" t="s">
        <v>221</v>
      </c>
      <c r="G76" s="9">
        <v>7995040</v>
      </c>
    </row>
    <row r="77" spans="1:7" ht="216" x14ac:dyDescent="0.25">
      <c r="A77" s="6">
        <v>44614</v>
      </c>
      <c r="B77" s="7" t="s">
        <v>223</v>
      </c>
      <c r="C77" s="16">
        <v>1</v>
      </c>
      <c r="D77" s="8">
        <v>10870.12</v>
      </c>
      <c r="E77" s="8">
        <v>10870.12</v>
      </c>
      <c r="F77" s="9" t="s">
        <v>224</v>
      </c>
      <c r="G77" s="9"/>
    </row>
    <row r="78" spans="1:7" ht="67.5" x14ac:dyDescent="0.25">
      <c r="A78" s="6">
        <v>44614</v>
      </c>
      <c r="B78" s="7" t="s">
        <v>225</v>
      </c>
      <c r="C78" s="16">
        <v>10</v>
      </c>
      <c r="D78" s="8">
        <f>+E78/C78</f>
        <v>890</v>
      </c>
      <c r="E78" s="11">
        <v>8900</v>
      </c>
      <c r="F78" s="10" t="s">
        <v>152</v>
      </c>
      <c r="G78" s="9">
        <v>57926018</v>
      </c>
    </row>
    <row r="79" spans="1:7" ht="54" x14ac:dyDescent="0.25">
      <c r="A79" s="6">
        <v>44614</v>
      </c>
      <c r="B79" s="7" t="s">
        <v>226</v>
      </c>
      <c r="C79" s="16">
        <v>1</v>
      </c>
      <c r="D79" s="8">
        <v>1500</v>
      </c>
      <c r="E79" s="11">
        <v>1500</v>
      </c>
      <c r="F79" s="10" t="s">
        <v>227</v>
      </c>
      <c r="G79" s="9">
        <v>105480894</v>
      </c>
    </row>
    <row r="80" spans="1:7" ht="40.5" x14ac:dyDescent="0.25">
      <c r="A80" s="6">
        <v>44614</v>
      </c>
      <c r="B80" s="7" t="s">
        <v>228</v>
      </c>
      <c r="C80" s="16">
        <v>1</v>
      </c>
      <c r="D80" s="8">
        <v>5610</v>
      </c>
      <c r="E80" s="11">
        <v>5610</v>
      </c>
      <c r="F80" s="10" t="s">
        <v>229</v>
      </c>
      <c r="G80" s="9">
        <v>69913811</v>
      </c>
    </row>
    <row r="81" spans="1:7" ht="162" x14ac:dyDescent="0.25">
      <c r="A81" s="6">
        <v>44614</v>
      </c>
      <c r="B81" s="7" t="s">
        <v>230</v>
      </c>
      <c r="C81" s="16">
        <v>1</v>
      </c>
      <c r="D81" s="8">
        <v>7086</v>
      </c>
      <c r="E81" s="11">
        <v>7086</v>
      </c>
      <c r="F81" s="10" t="s">
        <v>231</v>
      </c>
      <c r="G81" s="9">
        <v>40402894</v>
      </c>
    </row>
    <row r="82" spans="1:7" ht="94.5" x14ac:dyDescent="0.25">
      <c r="A82" s="6">
        <v>44614</v>
      </c>
      <c r="B82" s="7" t="s">
        <v>232</v>
      </c>
      <c r="C82" s="16">
        <v>1</v>
      </c>
      <c r="D82" s="8">
        <v>1400</v>
      </c>
      <c r="E82" s="11">
        <v>1400</v>
      </c>
      <c r="F82" s="10" t="s">
        <v>15</v>
      </c>
      <c r="G82" s="9">
        <v>44131933</v>
      </c>
    </row>
    <row r="83" spans="1:7" ht="81" x14ac:dyDescent="0.25">
      <c r="A83" s="6">
        <v>44614</v>
      </c>
      <c r="B83" s="7" t="s">
        <v>233</v>
      </c>
      <c r="C83" s="16">
        <v>1</v>
      </c>
      <c r="D83" s="8">
        <v>23935</v>
      </c>
      <c r="E83" s="8">
        <v>23935</v>
      </c>
      <c r="F83" s="10" t="s">
        <v>19</v>
      </c>
      <c r="G83" s="9">
        <v>1078526</v>
      </c>
    </row>
    <row r="84" spans="1:7" ht="108" x14ac:dyDescent="0.25">
      <c r="A84" s="6">
        <v>44614</v>
      </c>
      <c r="B84" s="7" t="s">
        <v>234</v>
      </c>
      <c r="C84" s="16">
        <v>7</v>
      </c>
      <c r="D84" s="8">
        <f>+E84/C84</f>
        <v>1834.9714285714285</v>
      </c>
      <c r="E84" s="11">
        <v>12844.8</v>
      </c>
      <c r="F84" s="10" t="s">
        <v>235</v>
      </c>
      <c r="G84" s="9">
        <v>459559</v>
      </c>
    </row>
    <row r="85" spans="1:7" ht="108" x14ac:dyDescent="0.25">
      <c r="A85" s="6">
        <v>44616</v>
      </c>
      <c r="B85" s="7" t="s">
        <v>236</v>
      </c>
      <c r="C85" s="16">
        <v>1</v>
      </c>
      <c r="D85" s="8">
        <v>3800</v>
      </c>
      <c r="E85" s="8">
        <v>3800</v>
      </c>
      <c r="F85" s="10" t="s">
        <v>150</v>
      </c>
      <c r="G85" s="9"/>
    </row>
    <row r="86" spans="1:7" ht="67.5" x14ac:dyDescent="0.25">
      <c r="A86" s="6">
        <v>44616</v>
      </c>
      <c r="B86" s="7" t="s">
        <v>237</v>
      </c>
      <c r="C86" s="16">
        <v>1</v>
      </c>
      <c r="D86" s="8">
        <v>6569.99</v>
      </c>
      <c r="E86" s="8">
        <v>6569.99</v>
      </c>
      <c r="F86" s="10" t="s">
        <v>238</v>
      </c>
      <c r="G86" s="9">
        <v>80386423</v>
      </c>
    </row>
    <row r="87" spans="1:7" ht="94.5" x14ac:dyDescent="0.25">
      <c r="A87" s="6">
        <v>44616</v>
      </c>
      <c r="B87" s="7" t="s">
        <v>239</v>
      </c>
      <c r="C87" s="16">
        <v>1</v>
      </c>
      <c r="D87" s="8">
        <v>20600</v>
      </c>
      <c r="E87" s="8">
        <v>20600</v>
      </c>
      <c r="F87" s="10" t="s">
        <v>14</v>
      </c>
      <c r="G87" s="9">
        <v>4851498</v>
      </c>
    </row>
    <row r="88" spans="1:7" ht="67.5" x14ac:dyDescent="0.25">
      <c r="A88" s="6">
        <v>44616</v>
      </c>
      <c r="B88" s="7" t="s">
        <v>240</v>
      </c>
      <c r="C88" s="16">
        <v>2</v>
      </c>
      <c r="D88" s="8">
        <f>+E88/C88</f>
        <v>10215</v>
      </c>
      <c r="E88" s="11">
        <v>20430</v>
      </c>
      <c r="F88" s="10" t="s">
        <v>241</v>
      </c>
      <c r="G88" s="9">
        <v>39525503</v>
      </c>
    </row>
    <row r="89" spans="1:7" ht="67.5" x14ac:dyDescent="0.25">
      <c r="A89" s="6">
        <v>44616</v>
      </c>
      <c r="B89" s="7" t="s">
        <v>242</v>
      </c>
      <c r="C89" s="16">
        <v>50</v>
      </c>
      <c r="D89" s="8">
        <f>+E89/C89</f>
        <v>495</v>
      </c>
      <c r="E89" s="11">
        <v>24750</v>
      </c>
      <c r="F89" s="10" t="s">
        <v>243</v>
      </c>
      <c r="G89" s="9">
        <v>5531209</v>
      </c>
    </row>
    <row r="90" spans="1:7" ht="54" x14ac:dyDescent="0.25">
      <c r="A90" s="6">
        <v>44617</v>
      </c>
      <c r="B90" s="7" t="s">
        <v>244</v>
      </c>
      <c r="C90" s="16">
        <v>33</v>
      </c>
      <c r="D90" s="8">
        <v>754.75</v>
      </c>
      <c r="E90" s="11">
        <v>24906.75</v>
      </c>
      <c r="F90" s="10" t="s">
        <v>127</v>
      </c>
      <c r="G90" s="9">
        <v>1539167</v>
      </c>
    </row>
    <row r="91" spans="1:7" ht="40.5" x14ac:dyDescent="0.25">
      <c r="A91" s="6">
        <v>44617</v>
      </c>
      <c r="B91" s="7" t="s">
        <v>245</v>
      </c>
      <c r="C91" s="16">
        <v>1</v>
      </c>
      <c r="D91" s="8">
        <v>5000</v>
      </c>
      <c r="E91" s="11">
        <v>5000</v>
      </c>
      <c r="F91" s="9" t="s">
        <v>246</v>
      </c>
      <c r="G91" s="9"/>
    </row>
    <row r="92" spans="1:7" ht="94.5" x14ac:dyDescent="0.25">
      <c r="A92" s="6">
        <v>44617</v>
      </c>
      <c r="B92" s="7" t="s">
        <v>247</v>
      </c>
      <c r="C92" s="16">
        <v>8</v>
      </c>
      <c r="D92" s="8">
        <f>+E92/C92</f>
        <v>614.5</v>
      </c>
      <c r="E92" s="8">
        <v>4916</v>
      </c>
      <c r="F92" s="9" t="s">
        <v>248</v>
      </c>
      <c r="G92" s="9">
        <v>99074303</v>
      </c>
    </row>
    <row r="93" spans="1:7" ht="54" x14ac:dyDescent="0.25">
      <c r="A93" s="6">
        <v>44620</v>
      </c>
      <c r="B93" s="7" t="s">
        <v>249</v>
      </c>
      <c r="C93" s="16">
        <v>81</v>
      </c>
      <c r="D93" s="8">
        <f>+E93/C93</f>
        <v>307.75</v>
      </c>
      <c r="E93" s="11">
        <v>24927.75</v>
      </c>
      <c r="F93" s="10" t="s">
        <v>250</v>
      </c>
      <c r="G93" s="9">
        <v>1539167</v>
      </c>
    </row>
    <row r="94" spans="1:7" ht="67.5" x14ac:dyDescent="0.25">
      <c r="A94" s="6">
        <v>44620</v>
      </c>
      <c r="B94" s="7" t="s">
        <v>251</v>
      </c>
      <c r="C94" s="16">
        <v>1</v>
      </c>
      <c r="D94" s="8">
        <v>2127.88</v>
      </c>
      <c r="E94" s="11">
        <v>2127.88</v>
      </c>
      <c r="F94" s="10" t="s">
        <v>252</v>
      </c>
      <c r="G94" s="9"/>
    </row>
    <row r="95" spans="1:7" ht="67.5" x14ac:dyDescent="0.25">
      <c r="A95" s="6">
        <v>44620</v>
      </c>
      <c r="B95" s="7" t="s">
        <v>253</v>
      </c>
      <c r="C95" s="16">
        <v>1</v>
      </c>
      <c r="D95" s="8">
        <v>2820</v>
      </c>
      <c r="E95" s="8">
        <v>2820</v>
      </c>
      <c r="F95" s="10" t="s">
        <v>254</v>
      </c>
      <c r="G95" s="9">
        <v>20003447</v>
      </c>
    </row>
    <row r="96" spans="1:7" ht="108" x14ac:dyDescent="0.25">
      <c r="A96" s="6">
        <v>44620</v>
      </c>
      <c r="B96" s="7" t="s">
        <v>255</v>
      </c>
      <c r="C96" s="16">
        <v>1</v>
      </c>
      <c r="D96" s="8">
        <v>25000</v>
      </c>
      <c r="E96" s="11">
        <v>25000</v>
      </c>
      <c r="F96" s="9" t="s">
        <v>256</v>
      </c>
      <c r="G96" s="9">
        <v>74238590</v>
      </c>
    </row>
    <row r="97" spans="1:7" ht="81" x14ac:dyDescent="0.25">
      <c r="A97" s="6">
        <v>44620</v>
      </c>
      <c r="B97" s="7" t="s">
        <v>257</v>
      </c>
      <c r="C97" s="16">
        <v>5000</v>
      </c>
      <c r="D97" s="8">
        <f>+E97/C97</f>
        <v>2.4</v>
      </c>
      <c r="E97" s="8">
        <v>12000</v>
      </c>
      <c r="F97" s="10" t="s">
        <v>135</v>
      </c>
      <c r="G97" s="9">
        <v>61463868</v>
      </c>
    </row>
    <row r="98" spans="1:7" x14ac:dyDescent="0.25">
      <c r="A98" s="209" t="s">
        <v>258</v>
      </c>
      <c r="B98" s="210"/>
      <c r="C98" s="210"/>
      <c r="D98" s="210"/>
      <c r="E98" s="210"/>
      <c r="F98" s="210"/>
      <c r="G98" s="210"/>
    </row>
    <row r="99" spans="1:7" ht="67.5" x14ac:dyDescent="0.25">
      <c r="A99" s="6">
        <v>44621</v>
      </c>
      <c r="B99" s="7" t="s">
        <v>20</v>
      </c>
      <c r="C99" s="12">
        <v>1</v>
      </c>
      <c r="D99" s="8">
        <v>15740</v>
      </c>
      <c r="E99" s="8">
        <v>15740</v>
      </c>
      <c r="F99" s="9" t="s">
        <v>21</v>
      </c>
      <c r="G99" s="9"/>
    </row>
    <row r="100" spans="1:7" ht="54" x14ac:dyDescent="0.25">
      <c r="A100" s="6">
        <v>44622</v>
      </c>
      <c r="B100" s="7" t="s">
        <v>22</v>
      </c>
      <c r="C100" s="12">
        <f>+E100/D100</f>
        <v>150</v>
      </c>
      <c r="D100" s="8">
        <v>12.9</v>
      </c>
      <c r="E100" s="8">
        <v>1935</v>
      </c>
      <c r="F100" s="10" t="s">
        <v>15</v>
      </c>
      <c r="G100" s="9">
        <v>44131933</v>
      </c>
    </row>
    <row r="101" spans="1:7" ht="67.5" x14ac:dyDescent="0.25">
      <c r="A101" s="6">
        <v>44622</v>
      </c>
      <c r="B101" s="7" t="s">
        <v>23</v>
      </c>
      <c r="C101" s="12">
        <v>1000</v>
      </c>
      <c r="D101" s="8">
        <v>0.22</v>
      </c>
      <c r="E101" s="8">
        <v>2175</v>
      </c>
      <c r="F101" s="10" t="s">
        <v>24</v>
      </c>
      <c r="G101" s="9">
        <v>8350132</v>
      </c>
    </row>
    <row r="102" spans="1:7" ht="94.5" x14ac:dyDescent="0.25">
      <c r="A102" s="6">
        <v>44622</v>
      </c>
      <c r="B102" s="7" t="s">
        <v>25</v>
      </c>
      <c r="C102" s="12">
        <v>2</v>
      </c>
      <c r="D102" s="8">
        <v>3900</v>
      </c>
      <c r="E102" s="8">
        <v>8736</v>
      </c>
      <c r="F102" s="10" t="s">
        <v>26</v>
      </c>
      <c r="G102" s="9">
        <v>322334</v>
      </c>
    </row>
    <row r="103" spans="1:7" ht="108" x14ac:dyDescent="0.25">
      <c r="A103" s="6">
        <v>44622</v>
      </c>
      <c r="B103" s="7" t="s">
        <v>27</v>
      </c>
      <c r="C103" s="12">
        <v>1</v>
      </c>
      <c r="D103" s="8">
        <v>9990</v>
      </c>
      <c r="E103" s="8">
        <v>9990</v>
      </c>
      <c r="F103" s="10" t="s">
        <v>28</v>
      </c>
      <c r="G103" s="9"/>
    </row>
    <row r="104" spans="1:7" ht="40.5" x14ac:dyDescent="0.25">
      <c r="A104" s="6">
        <v>44624</v>
      </c>
      <c r="B104" s="7" t="s">
        <v>29</v>
      </c>
      <c r="C104" s="12">
        <v>1</v>
      </c>
      <c r="D104" s="8">
        <v>4186.5</v>
      </c>
      <c r="E104" s="8">
        <v>4186.5</v>
      </c>
      <c r="F104" s="10" t="s">
        <v>19</v>
      </c>
      <c r="G104" s="9">
        <v>1078526</v>
      </c>
    </row>
    <row r="105" spans="1:7" ht="81" x14ac:dyDescent="0.25">
      <c r="A105" s="6">
        <v>44624</v>
      </c>
      <c r="B105" s="7" t="s">
        <v>30</v>
      </c>
      <c r="C105" s="12">
        <v>1</v>
      </c>
      <c r="D105" s="8">
        <v>9700</v>
      </c>
      <c r="E105" s="11">
        <v>9700</v>
      </c>
      <c r="F105" s="10" t="s">
        <v>31</v>
      </c>
      <c r="G105" s="9">
        <v>21214336</v>
      </c>
    </row>
    <row r="106" spans="1:7" ht="283.5" x14ac:dyDescent="0.25">
      <c r="A106" s="6">
        <v>44624</v>
      </c>
      <c r="B106" s="7" t="s">
        <v>32</v>
      </c>
      <c r="C106" s="12">
        <v>1</v>
      </c>
      <c r="D106" s="8">
        <v>24849.22</v>
      </c>
      <c r="E106" s="8">
        <v>24849.22</v>
      </c>
      <c r="F106" s="10" t="s">
        <v>15</v>
      </c>
      <c r="G106" s="9">
        <v>44131933</v>
      </c>
    </row>
    <row r="107" spans="1:7" ht="67.5" x14ac:dyDescent="0.25">
      <c r="A107" s="6">
        <v>44624</v>
      </c>
      <c r="B107" s="7" t="s">
        <v>33</v>
      </c>
      <c r="C107" s="12">
        <v>3</v>
      </c>
      <c r="D107" s="8">
        <v>949</v>
      </c>
      <c r="E107" s="11">
        <v>2419.9499999999998</v>
      </c>
      <c r="F107" s="10" t="s">
        <v>34</v>
      </c>
      <c r="G107" s="9">
        <v>4769767</v>
      </c>
    </row>
    <row r="108" spans="1:7" ht="67.5" x14ac:dyDescent="0.25">
      <c r="A108" s="6">
        <v>44624</v>
      </c>
      <c r="B108" s="7" t="s">
        <v>35</v>
      </c>
      <c r="C108" s="12">
        <v>2</v>
      </c>
      <c r="D108" s="8">
        <v>6482.5</v>
      </c>
      <c r="E108" s="8">
        <v>12965</v>
      </c>
      <c r="F108" s="10" t="s">
        <v>36</v>
      </c>
      <c r="G108" s="9">
        <v>110058305</v>
      </c>
    </row>
    <row r="109" spans="1:7" ht="216" x14ac:dyDescent="0.25">
      <c r="A109" s="6">
        <v>44627</v>
      </c>
      <c r="B109" s="7" t="s">
        <v>37</v>
      </c>
      <c r="C109" s="12">
        <v>1</v>
      </c>
      <c r="D109" s="8">
        <v>11589.76</v>
      </c>
      <c r="E109" s="11">
        <v>11589.76</v>
      </c>
      <c r="F109" s="10" t="s">
        <v>38</v>
      </c>
      <c r="G109" s="9">
        <v>4784332</v>
      </c>
    </row>
    <row r="110" spans="1:7" ht="81" x14ac:dyDescent="0.25">
      <c r="A110" s="6">
        <v>44627</v>
      </c>
      <c r="B110" s="7" t="s">
        <v>39</v>
      </c>
      <c r="C110" s="12">
        <v>1</v>
      </c>
      <c r="D110" s="8">
        <v>2630</v>
      </c>
      <c r="E110" s="8">
        <v>2630</v>
      </c>
      <c r="F110" s="10" t="s">
        <v>40</v>
      </c>
      <c r="G110" s="9">
        <v>101444567</v>
      </c>
    </row>
    <row r="111" spans="1:7" ht="189" x14ac:dyDescent="0.25">
      <c r="A111" s="6">
        <v>44627</v>
      </c>
      <c r="B111" s="7" t="s">
        <v>41</v>
      </c>
      <c r="C111" s="12">
        <v>1</v>
      </c>
      <c r="D111" s="8">
        <v>9000</v>
      </c>
      <c r="E111" s="8">
        <v>9000</v>
      </c>
      <c r="F111" s="10" t="s">
        <v>42</v>
      </c>
      <c r="G111" s="9"/>
    </row>
    <row r="112" spans="1:7" ht="94.5" x14ac:dyDescent="0.25">
      <c r="A112" s="6">
        <v>44627</v>
      </c>
      <c r="B112" s="7" t="s">
        <v>43</v>
      </c>
      <c r="C112" s="12">
        <v>1</v>
      </c>
      <c r="D112" s="8">
        <v>2800</v>
      </c>
      <c r="E112" s="11">
        <v>2800</v>
      </c>
      <c r="F112" s="10" t="s">
        <v>44</v>
      </c>
      <c r="G112" s="9">
        <v>37050125</v>
      </c>
    </row>
    <row r="113" spans="1:7" ht="81" x14ac:dyDescent="0.25">
      <c r="A113" s="6">
        <v>44629</v>
      </c>
      <c r="B113" s="7" t="s">
        <v>45</v>
      </c>
      <c r="C113" s="12">
        <v>1</v>
      </c>
      <c r="D113" s="8">
        <v>2575</v>
      </c>
      <c r="E113" s="8">
        <v>2575</v>
      </c>
      <c r="F113" s="9" t="s">
        <v>46</v>
      </c>
      <c r="G113" s="9">
        <v>89771125</v>
      </c>
    </row>
    <row r="114" spans="1:7" ht="135" x14ac:dyDescent="0.25">
      <c r="A114" s="6">
        <v>44629</v>
      </c>
      <c r="B114" s="7" t="s">
        <v>47</v>
      </c>
      <c r="C114" s="12">
        <v>1</v>
      </c>
      <c r="D114" s="8">
        <v>10571.55</v>
      </c>
      <c r="E114" s="8">
        <v>10571.55</v>
      </c>
      <c r="F114" s="9" t="s">
        <v>16</v>
      </c>
      <c r="G114" s="9"/>
    </row>
    <row r="115" spans="1:7" ht="67.5" x14ac:dyDescent="0.25">
      <c r="A115" s="6">
        <v>44629</v>
      </c>
      <c r="B115" s="7" t="s">
        <v>48</v>
      </c>
      <c r="C115" s="12">
        <v>1</v>
      </c>
      <c r="D115" s="8">
        <v>2450</v>
      </c>
      <c r="E115" s="8">
        <v>2450</v>
      </c>
      <c r="F115" s="9" t="s">
        <v>16</v>
      </c>
      <c r="G115" s="9"/>
    </row>
    <row r="116" spans="1:7" ht="108" x14ac:dyDescent="0.25">
      <c r="A116" s="6">
        <v>44630</v>
      </c>
      <c r="B116" s="7" t="s">
        <v>49</v>
      </c>
      <c r="C116" s="12">
        <v>2300</v>
      </c>
      <c r="D116" s="8">
        <v>10.85</v>
      </c>
      <c r="E116" s="8">
        <v>24955</v>
      </c>
      <c r="F116" s="9" t="s">
        <v>50</v>
      </c>
      <c r="G116" s="9" t="s">
        <v>17</v>
      </c>
    </row>
    <row r="117" spans="1:7" ht="121.5" x14ac:dyDescent="0.25">
      <c r="A117" s="6">
        <v>44630</v>
      </c>
      <c r="B117" s="7" t="s">
        <v>51</v>
      </c>
      <c r="C117" s="12">
        <v>650</v>
      </c>
      <c r="D117" s="8">
        <v>32</v>
      </c>
      <c r="E117" s="8">
        <v>20800</v>
      </c>
      <c r="F117" s="9" t="s">
        <v>18</v>
      </c>
      <c r="G117" s="9"/>
    </row>
    <row r="118" spans="1:7" ht="40.5" x14ac:dyDescent="0.25">
      <c r="A118" s="6">
        <v>44634</v>
      </c>
      <c r="B118" s="7" t="s">
        <v>52</v>
      </c>
      <c r="C118" s="12">
        <v>1</v>
      </c>
      <c r="D118" s="8">
        <v>19248.88</v>
      </c>
      <c r="E118" s="8">
        <v>19248.88</v>
      </c>
      <c r="F118" s="9" t="s">
        <v>53</v>
      </c>
      <c r="G118" s="9"/>
    </row>
    <row r="119" spans="1:7" ht="94.5" x14ac:dyDescent="0.25">
      <c r="A119" s="6">
        <v>44634</v>
      </c>
      <c r="B119" s="9" t="s">
        <v>54</v>
      </c>
      <c r="C119" s="12">
        <v>1</v>
      </c>
      <c r="D119" s="8">
        <v>2045</v>
      </c>
      <c r="E119" s="8">
        <v>2045</v>
      </c>
      <c r="F119" s="9" t="s">
        <v>55</v>
      </c>
      <c r="G119" s="9">
        <v>29724651</v>
      </c>
    </row>
    <row r="120" spans="1:7" ht="108" x14ac:dyDescent="0.25">
      <c r="A120" s="6">
        <v>44634</v>
      </c>
      <c r="B120" s="7" t="s">
        <v>56</v>
      </c>
      <c r="C120" s="12">
        <v>60</v>
      </c>
      <c r="D120" s="8">
        <v>345</v>
      </c>
      <c r="E120" s="8">
        <v>20700</v>
      </c>
      <c r="F120" s="9" t="s">
        <v>57</v>
      </c>
      <c r="G120" s="9">
        <v>11878142</v>
      </c>
    </row>
    <row r="121" spans="1:7" ht="121.5" x14ac:dyDescent="0.25">
      <c r="A121" s="6">
        <v>44636</v>
      </c>
      <c r="B121" s="7" t="s">
        <v>58</v>
      </c>
      <c r="C121" s="12">
        <v>2000</v>
      </c>
      <c r="D121" s="8">
        <v>8</v>
      </c>
      <c r="E121" s="8">
        <v>16000</v>
      </c>
      <c r="F121" s="9" t="s">
        <v>59</v>
      </c>
      <c r="G121" s="9" t="s">
        <v>12</v>
      </c>
    </row>
    <row r="122" spans="1:7" ht="54" x14ac:dyDescent="0.25">
      <c r="A122" s="6">
        <v>44636</v>
      </c>
      <c r="B122" s="7" t="s">
        <v>60</v>
      </c>
      <c r="C122" s="12">
        <v>1</v>
      </c>
      <c r="D122" s="8">
        <v>18234</v>
      </c>
      <c r="E122" s="8">
        <v>18234</v>
      </c>
      <c r="F122" s="9" t="s">
        <v>61</v>
      </c>
      <c r="G122" s="9">
        <v>59849800</v>
      </c>
    </row>
    <row r="123" spans="1:7" ht="108" x14ac:dyDescent="0.25">
      <c r="A123" s="6">
        <v>44636</v>
      </c>
      <c r="B123" s="7" t="s">
        <v>62</v>
      </c>
      <c r="C123" s="12">
        <v>1</v>
      </c>
      <c r="D123" s="8">
        <v>23134.61</v>
      </c>
      <c r="E123" s="8">
        <v>23134.61</v>
      </c>
      <c r="F123" s="9" t="s">
        <v>63</v>
      </c>
      <c r="G123" s="9">
        <v>4731301</v>
      </c>
    </row>
    <row r="124" spans="1:7" ht="81" x14ac:dyDescent="0.25">
      <c r="A124" s="6">
        <v>44636</v>
      </c>
      <c r="B124" s="7" t="s">
        <v>64</v>
      </c>
      <c r="C124" s="12">
        <v>150</v>
      </c>
      <c r="D124" s="8">
        <v>133</v>
      </c>
      <c r="E124" s="8">
        <v>19950</v>
      </c>
      <c r="F124" s="9" t="s">
        <v>65</v>
      </c>
      <c r="G124" s="9">
        <v>7003188</v>
      </c>
    </row>
    <row r="125" spans="1:7" ht="54" x14ac:dyDescent="0.25">
      <c r="A125" s="6">
        <v>44636</v>
      </c>
      <c r="B125" s="7" t="s">
        <v>66</v>
      </c>
      <c r="C125" s="12">
        <v>1</v>
      </c>
      <c r="D125" s="8">
        <v>12200</v>
      </c>
      <c r="E125" s="8">
        <v>12200</v>
      </c>
      <c r="F125" s="9" t="s">
        <v>65</v>
      </c>
      <c r="G125" s="9">
        <v>7003188</v>
      </c>
    </row>
    <row r="126" spans="1:7" ht="81" x14ac:dyDescent="0.25">
      <c r="A126" s="6">
        <v>44637</v>
      </c>
      <c r="B126" s="7" t="s">
        <v>67</v>
      </c>
      <c r="C126" s="12">
        <v>250</v>
      </c>
      <c r="D126" s="8">
        <v>100</v>
      </c>
      <c r="E126" s="8">
        <v>25000</v>
      </c>
      <c r="F126" s="9" t="s">
        <v>68</v>
      </c>
      <c r="G126" s="9">
        <v>104737859</v>
      </c>
    </row>
    <row r="127" spans="1:7" ht="81" x14ac:dyDescent="0.25">
      <c r="A127" s="6">
        <v>44637</v>
      </c>
      <c r="B127" s="7" t="s">
        <v>69</v>
      </c>
      <c r="C127" s="12">
        <v>1</v>
      </c>
      <c r="D127" s="8">
        <v>16926</v>
      </c>
      <c r="E127" s="8">
        <v>16926</v>
      </c>
      <c r="F127" s="9" t="s">
        <v>70</v>
      </c>
      <c r="G127" s="9">
        <v>73618004</v>
      </c>
    </row>
    <row r="128" spans="1:7" ht="81" x14ac:dyDescent="0.25">
      <c r="A128" s="6">
        <v>44637</v>
      </c>
      <c r="B128" s="7" t="s">
        <v>71</v>
      </c>
      <c r="C128" s="12">
        <v>6</v>
      </c>
      <c r="D128" s="8">
        <v>819</v>
      </c>
      <c r="E128" s="8">
        <v>4914</v>
      </c>
      <c r="F128" s="9" t="s">
        <v>72</v>
      </c>
      <c r="G128" s="9">
        <v>42415292</v>
      </c>
    </row>
    <row r="129" spans="1:7" ht="94.5" x14ac:dyDescent="0.25">
      <c r="A129" s="6">
        <v>44637</v>
      </c>
      <c r="B129" s="7" t="s">
        <v>73</v>
      </c>
      <c r="C129" s="12">
        <v>1</v>
      </c>
      <c r="D129" s="8">
        <v>3625</v>
      </c>
      <c r="E129" s="8">
        <v>3625</v>
      </c>
      <c r="F129" s="9" t="s">
        <v>74</v>
      </c>
      <c r="G129" s="9">
        <v>37916270</v>
      </c>
    </row>
    <row r="130" spans="1:7" ht="81" x14ac:dyDescent="0.25">
      <c r="A130" s="6">
        <v>44638</v>
      </c>
      <c r="B130" s="7" t="s">
        <v>75</v>
      </c>
      <c r="C130" s="12">
        <v>100</v>
      </c>
      <c r="D130" s="8">
        <v>45</v>
      </c>
      <c r="E130" s="11">
        <v>4500</v>
      </c>
      <c r="F130" s="9" t="s">
        <v>76</v>
      </c>
      <c r="G130" s="9">
        <v>109842901</v>
      </c>
    </row>
    <row r="131" spans="1:7" ht="148.5" x14ac:dyDescent="0.25">
      <c r="A131" s="6">
        <v>44638</v>
      </c>
      <c r="B131" s="7" t="s">
        <v>77</v>
      </c>
      <c r="C131" s="12">
        <v>1</v>
      </c>
      <c r="D131" s="8">
        <v>24900</v>
      </c>
      <c r="E131" s="8">
        <v>24900</v>
      </c>
      <c r="F131" s="13" t="s">
        <v>78</v>
      </c>
      <c r="G131" s="9">
        <v>18882870</v>
      </c>
    </row>
    <row r="132" spans="1:7" ht="67.5" x14ac:dyDescent="0.25">
      <c r="A132" s="14">
        <v>44638</v>
      </c>
      <c r="B132" s="7" t="s">
        <v>79</v>
      </c>
      <c r="C132" s="12">
        <v>120</v>
      </c>
      <c r="D132" s="8">
        <v>71</v>
      </c>
      <c r="E132" s="11">
        <v>8520</v>
      </c>
      <c r="F132" s="9" t="s">
        <v>80</v>
      </c>
      <c r="G132" s="9">
        <v>99074303</v>
      </c>
    </row>
    <row r="133" spans="1:7" ht="67.5" x14ac:dyDescent="0.25">
      <c r="A133" s="6">
        <v>44641</v>
      </c>
      <c r="B133" s="7" t="s">
        <v>81</v>
      </c>
      <c r="C133" s="12">
        <v>1</v>
      </c>
      <c r="D133" s="8">
        <v>22858</v>
      </c>
      <c r="E133" s="11">
        <v>22858</v>
      </c>
      <c r="F133" s="9" t="s">
        <v>82</v>
      </c>
      <c r="G133" s="9">
        <v>73317284</v>
      </c>
    </row>
    <row r="134" spans="1:7" ht="94.5" x14ac:dyDescent="0.25">
      <c r="A134" s="6">
        <v>44643</v>
      </c>
      <c r="B134" s="7" t="s">
        <v>83</v>
      </c>
      <c r="C134" s="12">
        <v>1</v>
      </c>
      <c r="D134" s="8">
        <v>1275</v>
      </c>
      <c r="E134" s="8">
        <v>1275</v>
      </c>
      <c r="F134" s="9" t="s">
        <v>84</v>
      </c>
      <c r="G134" s="9">
        <v>36853305</v>
      </c>
    </row>
    <row r="135" spans="1:7" ht="67.5" x14ac:dyDescent="0.25">
      <c r="A135" s="6">
        <v>44643</v>
      </c>
      <c r="B135" s="7" t="s">
        <v>85</v>
      </c>
      <c r="C135" s="12">
        <v>120</v>
      </c>
      <c r="D135" s="8">
        <v>28.5</v>
      </c>
      <c r="E135" s="8">
        <v>3420</v>
      </c>
      <c r="F135" s="9" t="s">
        <v>86</v>
      </c>
      <c r="G135" s="9">
        <v>80492231</v>
      </c>
    </row>
    <row r="136" spans="1:7" ht="94.5" x14ac:dyDescent="0.25">
      <c r="A136" s="6">
        <v>44643</v>
      </c>
      <c r="B136" s="7" t="s">
        <v>87</v>
      </c>
      <c r="C136" s="12">
        <v>1</v>
      </c>
      <c r="D136" s="8">
        <v>24500</v>
      </c>
      <c r="E136" s="8">
        <v>24500</v>
      </c>
      <c r="F136" s="9" t="s">
        <v>88</v>
      </c>
      <c r="G136" s="9">
        <v>100340075</v>
      </c>
    </row>
    <row r="137" spans="1:7" ht="40.5" x14ac:dyDescent="0.25">
      <c r="A137" s="6">
        <v>44644</v>
      </c>
      <c r="B137" s="7" t="s">
        <v>89</v>
      </c>
      <c r="C137" s="12">
        <v>1</v>
      </c>
      <c r="D137" s="8">
        <v>5899</v>
      </c>
      <c r="E137" s="11">
        <v>5899</v>
      </c>
      <c r="F137" s="9" t="s">
        <v>90</v>
      </c>
      <c r="G137" s="9"/>
    </row>
    <row r="138" spans="1:7" ht="202.5" x14ac:dyDescent="0.25">
      <c r="A138" s="6">
        <v>44645</v>
      </c>
      <c r="B138" s="7" t="s">
        <v>91</v>
      </c>
      <c r="C138" s="12">
        <v>1</v>
      </c>
      <c r="D138" s="8">
        <v>15024.68</v>
      </c>
      <c r="E138" s="11">
        <v>15024.68</v>
      </c>
      <c r="F138" s="9" t="s">
        <v>92</v>
      </c>
      <c r="G138" s="9" t="s">
        <v>93</v>
      </c>
    </row>
    <row r="139" spans="1:7" ht="94.5" x14ac:dyDescent="0.25">
      <c r="A139" s="6">
        <v>44645</v>
      </c>
      <c r="B139" s="7" t="s">
        <v>94</v>
      </c>
      <c r="C139" s="12">
        <f>+E139/D139</f>
        <v>2</v>
      </c>
      <c r="D139" s="8">
        <v>1900</v>
      </c>
      <c r="E139" s="11">
        <f>D139*2</f>
        <v>3800</v>
      </c>
      <c r="F139" s="9" t="s">
        <v>95</v>
      </c>
      <c r="G139" s="9">
        <v>5759064</v>
      </c>
    </row>
    <row r="140" spans="1:7" ht="108" x14ac:dyDescent="0.25">
      <c r="A140" s="6">
        <v>44645</v>
      </c>
      <c r="B140" s="7" t="s">
        <v>96</v>
      </c>
      <c r="C140" s="12">
        <v>1</v>
      </c>
      <c r="D140" s="15">
        <v>3192</v>
      </c>
      <c r="E140" s="15">
        <v>3192</v>
      </c>
      <c r="F140" s="9" t="s">
        <v>92</v>
      </c>
      <c r="G140" s="9" t="s">
        <v>93</v>
      </c>
    </row>
    <row r="141" spans="1:7" ht="94.5" x14ac:dyDescent="0.25">
      <c r="A141" s="6">
        <v>44645</v>
      </c>
      <c r="B141" s="7" t="s">
        <v>97</v>
      </c>
      <c r="C141" s="12">
        <v>1</v>
      </c>
      <c r="D141" s="8">
        <v>5376</v>
      </c>
      <c r="E141" s="8">
        <v>5376</v>
      </c>
      <c r="F141" s="9" t="s">
        <v>98</v>
      </c>
      <c r="G141" s="9"/>
    </row>
    <row r="142" spans="1:7" ht="54" x14ac:dyDescent="0.25">
      <c r="A142" s="6">
        <v>44645</v>
      </c>
      <c r="B142" s="7" t="s">
        <v>99</v>
      </c>
      <c r="C142" s="12">
        <v>1</v>
      </c>
      <c r="D142" s="8">
        <v>24780</v>
      </c>
      <c r="E142" s="11">
        <v>24780</v>
      </c>
      <c r="F142" s="9" t="s">
        <v>100</v>
      </c>
      <c r="G142" s="9">
        <v>1078526</v>
      </c>
    </row>
    <row r="143" spans="1:7" ht="108" x14ac:dyDescent="0.25">
      <c r="A143" s="6">
        <v>44648</v>
      </c>
      <c r="B143" s="7" t="s">
        <v>101</v>
      </c>
      <c r="C143" s="12">
        <v>1</v>
      </c>
      <c r="D143" s="8">
        <v>22440</v>
      </c>
      <c r="E143" s="11">
        <v>22440</v>
      </c>
      <c r="F143" s="9" t="s">
        <v>102</v>
      </c>
      <c r="G143" s="9"/>
    </row>
    <row r="144" spans="1:7" ht="67.5" x14ac:dyDescent="0.25">
      <c r="A144" s="6">
        <v>44649</v>
      </c>
      <c r="B144" s="7" t="s">
        <v>103</v>
      </c>
      <c r="C144" s="12">
        <v>1</v>
      </c>
      <c r="D144" s="8">
        <v>22244.400000000001</v>
      </c>
      <c r="E144" s="11">
        <v>22244.400000000001</v>
      </c>
      <c r="F144" s="9" t="s">
        <v>104</v>
      </c>
      <c r="G144" s="9">
        <v>542343</v>
      </c>
    </row>
    <row r="145" spans="1:7" ht="40.5" x14ac:dyDescent="0.25">
      <c r="A145" s="6">
        <v>44644</v>
      </c>
      <c r="B145" s="7" t="s">
        <v>89</v>
      </c>
      <c r="C145" s="12">
        <v>1</v>
      </c>
      <c r="D145" s="8">
        <v>5899</v>
      </c>
      <c r="E145" s="11">
        <v>5899</v>
      </c>
      <c r="F145" s="9" t="s">
        <v>90</v>
      </c>
      <c r="G145" s="9"/>
    </row>
    <row r="146" spans="1:7" ht="40.5" x14ac:dyDescent="0.25">
      <c r="A146" s="6">
        <v>44651</v>
      </c>
      <c r="B146" s="7" t="s">
        <v>105</v>
      </c>
      <c r="C146" s="12">
        <v>1</v>
      </c>
      <c r="D146" s="8">
        <v>37600</v>
      </c>
      <c r="E146" s="11">
        <v>37600</v>
      </c>
      <c r="F146" s="9" t="s">
        <v>106</v>
      </c>
      <c r="G146" s="9">
        <v>43771653</v>
      </c>
    </row>
    <row r="147" spans="1:7" ht="67.5" x14ac:dyDescent="0.25">
      <c r="A147" s="6">
        <v>44651</v>
      </c>
      <c r="B147" s="7" t="s">
        <v>107</v>
      </c>
      <c r="C147" s="12">
        <v>500</v>
      </c>
      <c r="D147" s="8">
        <v>39.299999999999997</v>
      </c>
      <c r="E147" s="8">
        <v>19650</v>
      </c>
      <c r="F147" s="9" t="s">
        <v>14</v>
      </c>
      <c r="G147" s="9">
        <v>4851498</v>
      </c>
    </row>
    <row r="148" spans="1:7" ht="40.5" x14ac:dyDescent="0.25">
      <c r="A148" s="6">
        <v>44651</v>
      </c>
      <c r="B148" s="7" t="s">
        <v>108</v>
      </c>
      <c r="C148" s="12">
        <v>1</v>
      </c>
      <c r="D148" s="8">
        <v>11848.2</v>
      </c>
      <c r="E148" s="11">
        <v>11848.2</v>
      </c>
      <c r="F148" s="9" t="s">
        <v>109</v>
      </c>
      <c r="G148" s="9">
        <v>72700440</v>
      </c>
    </row>
    <row r="149" spans="1:7" x14ac:dyDescent="0.25">
      <c r="A149" s="201" t="s">
        <v>259</v>
      </c>
      <c r="B149" s="202"/>
      <c r="C149" s="202"/>
      <c r="D149" s="202"/>
      <c r="E149" s="202"/>
      <c r="F149" s="202"/>
      <c r="G149" s="202"/>
    </row>
    <row r="150" spans="1:7" ht="81" x14ac:dyDescent="0.25">
      <c r="A150" s="6">
        <v>44652</v>
      </c>
      <c r="B150" s="9" t="s">
        <v>260</v>
      </c>
      <c r="C150" s="23">
        <f>+E150/D150</f>
        <v>6</v>
      </c>
      <c r="D150" s="8">
        <v>3735</v>
      </c>
      <c r="E150" s="11">
        <v>22410</v>
      </c>
      <c r="F150" s="9" t="s">
        <v>261</v>
      </c>
      <c r="G150" s="9"/>
    </row>
    <row r="151" spans="1:7" ht="67.5" x14ac:dyDescent="0.25">
      <c r="A151" s="6">
        <v>44652</v>
      </c>
      <c r="B151" s="7" t="s">
        <v>262</v>
      </c>
      <c r="C151" s="23">
        <v>1</v>
      </c>
      <c r="D151" s="8">
        <v>6870</v>
      </c>
      <c r="E151" s="11">
        <v>6870</v>
      </c>
      <c r="F151" s="9" t="s">
        <v>261</v>
      </c>
      <c r="G151" s="9"/>
    </row>
    <row r="152" spans="1:7" ht="67.5" x14ac:dyDescent="0.25">
      <c r="A152" s="6">
        <v>44652</v>
      </c>
      <c r="B152" s="7" t="s">
        <v>263</v>
      </c>
      <c r="C152" s="23">
        <v>1</v>
      </c>
      <c r="D152" s="8">
        <v>22960</v>
      </c>
      <c r="E152" s="11">
        <v>22960</v>
      </c>
      <c r="F152" s="9" t="s">
        <v>252</v>
      </c>
      <c r="G152" s="9"/>
    </row>
    <row r="153" spans="1:7" ht="216" x14ac:dyDescent="0.25">
      <c r="A153" s="6">
        <v>44652</v>
      </c>
      <c r="B153" s="7" t="s">
        <v>264</v>
      </c>
      <c r="C153" s="23">
        <v>1</v>
      </c>
      <c r="D153" s="8">
        <v>15000</v>
      </c>
      <c r="E153" s="8">
        <v>15000</v>
      </c>
      <c r="F153" s="9" t="s">
        <v>265</v>
      </c>
      <c r="G153" s="9">
        <v>66265509</v>
      </c>
    </row>
    <row r="154" spans="1:7" ht="121.5" x14ac:dyDescent="0.25">
      <c r="A154" s="6">
        <v>44652</v>
      </c>
      <c r="B154" s="7" t="s">
        <v>266</v>
      </c>
      <c r="C154" s="23">
        <v>1</v>
      </c>
      <c r="D154" s="8">
        <v>24969.24</v>
      </c>
      <c r="E154" s="8">
        <v>24969.24</v>
      </c>
      <c r="F154" s="9" t="s">
        <v>241</v>
      </c>
      <c r="G154" s="9">
        <v>39525503</v>
      </c>
    </row>
    <row r="155" spans="1:7" ht="54" x14ac:dyDescent="0.25">
      <c r="A155" s="6">
        <v>44655</v>
      </c>
      <c r="B155" s="7" t="s">
        <v>267</v>
      </c>
      <c r="C155" s="23">
        <v>1</v>
      </c>
      <c r="D155" s="8">
        <v>2100</v>
      </c>
      <c r="E155" s="11">
        <v>2100</v>
      </c>
      <c r="F155" s="9" t="s">
        <v>268</v>
      </c>
      <c r="G155" s="9">
        <v>7231105</v>
      </c>
    </row>
    <row r="156" spans="1:7" ht="40.5" x14ac:dyDescent="0.25">
      <c r="A156" s="6">
        <v>44655</v>
      </c>
      <c r="B156" s="7" t="s">
        <v>269</v>
      </c>
      <c r="C156" s="23">
        <v>1</v>
      </c>
      <c r="D156" s="8">
        <v>6000</v>
      </c>
      <c r="E156" s="8">
        <v>6000</v>
      </c>
      <c r="F156" s="9" t="s">
        <v>268</v>
      </c>
      <c r="G156" s="9">
        <v>7231105</v>
      </c>
    </row>
    <row r="157" spans="1:7" ht="54" x14ac:dyDescent="0.25">
      <c r="A157" s="6">
        <v>44655</v>
      </c>
      <c r="B157" s="24" t="s">
        <v>270</v>
      </c>
      <c r="C157" s="23">
        <v>1</v>
      </c>
      <c r="D157" s="15">
        <v>6370</v>
      </c>
      <c r="E157" s="15">
        <v>6370</v>
      </c>
      <c r="F157" s="9" t="s">
        <v>109</v>
      </c>
      <c r="G157" s="9">
        <v>72700440</v>
      </c>
    </row>
    <row r="158" spans="1:7" ht="67.5" x14ac:dyDescent="0.25">
      <c r="A158" s="6">
        <v>44655</v>
      </c>
      <c r="B158" s="7" t="s">
        <v>271</v>
      </c>
      <c r="C158" s="23">
        <v>1</v>
      </c>
      <c r="D158" s="8">
        <v>19497</v>
      </c>
      <c r="E158" s="8">
        <v>19497</v>
      </c>
      <c r="F158" s="9" t="s">
        <v>192</v>
      </c>
      <c r="G158" s="9">
        <v>979767</v>
      </c>
    </row>
    <row r="159" spans="1:7" ht="40.5" x14ac:dyDescent="0.25">
      <c r="A159" s="6">
        <v>44655</v>
      </c>
      <c r="B159" s="7" t="s">
        <v>272</v>
      </c>
      <c r="C159" s="23">
        <f>+E159/D159</f>
        <v>3</v>
      </c>
      <c r="D159" s="8">
        <v>1096</v>
      </c>
      <c r="E159" s="8">
        <v>3288</v>
      </c>
      <c r="F159" s="9" t="s">
        <v>137</v>
      </c>
      <c r="G159" s="9">
        <v>109524977</v>
      </c>
    </row>
    <row r="160" spans="1:7" ht="40.5" x14ac:dyDescent="0.25">
      <c r="A160" s="6">
        <v>44655</v>
      </c>
      <c r="B160" s="7" t="s">
        <v>108</v>
      </c>
      <c r="C160" s="23">
        <v>1</v>
      </c>
      <c r="D160" s="8">
        <v>11848.2</v>
      </c>
      <c r="E160" s="11">
        <v>11848.2</v>
      </c>
      <c r="F160" s="9" t="s">
        <v>109</v>
      </c>
      <c r="G160" s="9">
        <v>72700440</v>
      </c>
    </row>
    <row r="161" spans="1:7" ht="94.5" x14ac:dyDescent="0.25">
      <c r="A161" s="6">
        <v>44656</v>
      </c>
      <c r="B161" s="7" t="s">
        <v>273</v>
      </c>
      <c r="C161" s="23">
        <v>1</v>
      </c>
      <c r="D161" s="8">
        <v>9200</v>
      </c>
      <c r="E161" s="8">
        <v>9200</v>
      </c>
      <c r="F161" s="9" t="s">
        <v>274</v>
      </c>
      <c r="G161" s="25"/>
    </row>
    <row r="162" spans="1:7" ht="94.5" x14ac:dyDescent="0.25">
      <c r="A162" s="6">
        <v>44656</v>
      </c>
      <c r="B162" s="7" t="s">
        <v>275</v>
      </c>
      <c r="C162" s="23">
        <v>1</v>
      </c>
      <c r="D162" s="8">
        <v>2650</v>
      </c>
      <c r="E162" s="8">
        <v>2650</v>
      </c>
      <c r="F162" s="9" t="s">
        <v>16</v>
      </c>
      <c r="G162" s="25"/>
    </row>
    <row r="163" spans="1:7" ht="135" x14ac:dyDescent="0.25">
      <c r="A163" s="6">
        <v>44656</v>
      </c>
      <c r="B163" s="7" t="s">
        <v>276</v>
      </c>
      <c r="C163" s="23">
        <v>1</v>
      </c>
      <c r="D163" s="8">
        <v>2380</v>
      </c>
      <c r="E163" s="8">
        <v>2380</v>
      </c>
      <c r="F163" s="9" t="s">
        <v>277</v>
      </c>
      <c r="G163" s="9">
        <v>95831789</v>
      </c>
    </row>
    <row r="164" spans="1:7" ht="67.5" x14ac:dyDescent="0.25">
      <c r="A164" s="6">
        <v>44656</v>
      </c>
      <c r="B164" s="7" t="s">
        <v>278</v>
      </c>
      <c r="C164" s="23">
        <f>+E164/D164</f>
        <v>20000</v>
      </c>
      <c r="D164" s="8">
        <v>0.21</v>
      </c>
      <c r="E164" s="8">
        <v>4200</v>
      </c>
      <c r="F164" s="9" t="s">
        <v>14</v>
      </c>
      <c r="G164" s="9">
        <v>4851498</v>
      </c>
    </row>
    <row r="165" spans="1:7" ht="108" x14ac:dyDescent="0.25">
      <c r="A165" s="6">
        <v>44657</v>
      </c>
      <c r="B165" s="7" t="s">
        <v>279</v>
      </c>
      <c r="C165" s="23">
        <f>+E165/D165</f>
        <v>15</v>
      </c>
      <c r="D165" s="8">
        <v>961.83</v>
      </c>
      <c r="E165" s="11">
        <v>14427.45</v>
      </c>
      <c r="F165" s="9" t="s">
        <v>280</v>
      </c>
      <c r="G165" s="9">
        <v>5941679</v>
      </c>
    </row>
    <row r="166" spans="1:7" ht="202.5" x14ac:dyDescent="0.25">
      <c r="A166" s="6">
        <v>44657</v>
      </c>
      <c r="B166" s="7" t="s">
        <v>281</v>
      </c>
      <c r="C166" s="23">
        <f>+E166/D166</f>
        <v>35</v>
      </c>
      <c r="D166" s="8">
        <v>479</v>
      </c>
      <c r="E166" s="11">
        <v>16765</v>
      </c>
      <c r="F166" s="9" t="s">
        <v>40</v>
      </c>
      <c r="G166" s="9">
        <v>101444567</v>
      </c>
    </row>
    <row r="167" spans="1:7" ht="81" x14ac:dyDescent="0.25">
      <c r="A167" s="6">
        <v>44657</v>
      </c>
      <c r="B167" s="7" t="s">
        <v>282</v>
      </c>
      <c r="C167" s="23">
        <f>+E167/D167</f>
        <v>300</v>
      </c>
      <c r="D167" s="8">
        <v>10.4</v>
      </c>
      <c r="E167" s="8">
        <v>3120</v>
      </c>
      <c r="F167" s="9" t="s">
        <v>283</v>
      </c>
      <c r="G167" s="9">
        <v>77037812</v>
      </c>
    </row>
    <row r="168" spans="1:7" ht="94.5" x14ac:dyDescent="0.25">
      <c r="A168" s="6">
        <v>44658</v>
      </c>
      <c r="B168" s="7" t="s">
        <v>284</v>
      </c>
      <c r="C168" s="23">
        <f>+E168/D168</f>
        <v>400</v>
      </c>
      <c r="D168" s="8">
        <v>23.5</v>
      </c>
      <c r="E168" s="8">
        <v>9400</v>
      </c>
      <c r="F168" s="9" t="s">
        <v>50</v>
      </c>
      <c r="G168" s="9" t="s">
        <v>17</v>
      </c>
    </row>
    <row r="169" spans="1:7" ht="67.5" x14ac:dyDescent="0.25">
      <c r="A169" s="6">
        <v>44658</v>
      </c>
      <c r="B169" s="7" t="s">
        <v>285</v>
      </c>
      <c r="C169" s="23">
        <v>1</v>
      </c>
      <c r="D169" s="8">
        <v>7200</v>
      </c>
      <c r="E169" s="11">
        <v>7200</v>
      </c>
      <c r="F169" s="9" t="s">
        <v>286</v>
      </c>
      <c r="G169" s="9">
        <v>5299683</v>
      </c>
    </row>
    <row r="170" spans="1:7" ht="54" x14ac:dyDescent="0.25">
      <c r="A170" s="6">
        <v>44658</v>
      </c>
      <c r="B170" s="7" t="s">
        <v>287</v>
      </c>
      <c r="C170" s="23">
        <v>1</v>
      </c>
      <c r="D170" s="8">
        <v>1210</v>
      </c>
      <c r="E170" s="8">
        <v>1210</v>
      </c>
      <c r="F170" s="9" t="s">
        <v>40</v>
      </c>
      <c r="G170" s="9">
        <v>101444567</v>
      </c>
    </row>
    <row r="171" spans="1:7" ht="81" x14ac:dyDescent="0.25">
      <c r="A171" s="6">
        <v>44658</v>
      </c>
      <c r="B171" s="7" t="s">
        <v>288</v>
      </c>
      <c r="C171" s="23">
        <v>1</v>
      </c>
      <c r="D171" s="8">
        <v>21630</v>
      </c>
      <c r="E171" s="8">
        <v>21630</v>
      </c>
      <c r="F171" s="9" t="s">
        <v>289</v>
      </c>
      <c r="G171" s="9"/>
    </row>
    <row r="172" spans="1:7" ht="81" x14ac:dyDescent="0.25">
      <c r="A172" s="6">
        <v>44658</v>
      </c>
      <c r="B172" s="7" t="s">
        <v>290</v>
      </c>
      <c r="C172" s="23">
        <v>1</v>
      </c>
      <c r="D172" s="8">
        <v>3375</v>
      </c>
      <c r="E172" s="8">
        <v>3375</v>
      </c>
      <c r="F172" s="9" t="s">
        <v>16</v>
      </c>
      <c r="G172" s="9"/>
    </row>
    <row r="173" spans="1:7" ht="94.5" x14ac:dyDescent="0.25">
      <c r="A173" s="6">
        <v>44658</v>
      </c>
      <c r="B173" s="7" t="s">
        <v>291</v>
      </c>
      <c r="C173" s="23">
        <f>+E173/D173</f>
        <v>300</v>
      </c>
      <c r="D173" s="8">
        <v>75</v>
      </c>
      <c r="E173" s="11">
        <v>22500</v>
      </c>
      <c r="F173" s="9" t="s">
        <v>292</v>
      </c>
      <c r="G173" s="9">
        <v>5908248</v>
      </c>
    </row>
    <row r="174" spans="1:7" ht="121.5" x14ac:dyDescent="0.25">
      <c r="A174" s="6">
        <v>44659</v>
      </c>
      <c r="B174" s="7" t="s">
        <v>293</v>
      </c>
      <c r="C174" s="23">
        <f>+E174/D174</f>
        <v>16.520085312464921</v>
      </c>
      <c r="D174" s="8">
        <v>623.59</v>
      </c>
      <c r="E174" s="8">
        <v>10301.76</v>
      </c>
      <c r="F174" s="9" t="s">
        <v>92</v>
      </c>
      <c r="G174" s="9" t="s">
        <v>93</v>
      </c>
    </row>
    <row r="175" spans="1:7" ht="81" x14ac:dyDescent="0.25">
      <c r="A175" s="26">
        <v>44659</v>
      </c>
      <c r="B175" s="27" t="s">
        <v>294</v>
      </c>
      <c r="C175" s="28">
        <v>1</v>
      </c>
      <c r="D175" s="29">
        <v>3875</v>
      </c>
      <c r="E175" s="29">
        <v>3875</v>
      </c>
      <c r="F175" s="30" t="s">
        <v>16</v>
      </c>
      <c r="G175" s="30"/>
    </row>
    <row r="176" spans="1:7" ht="81" x14ac:dyDescent="0.25">
      <c r="A176" s="6">
        <v>44659</v>
      </c>
      <c r="B176" s="7" t="s">
        <v>295</v>
      </c>
      <c r="C176" s="23">
        <f>+E176/D176</f>
        <v>50</v>
      </c>
      <c r="D176" s="8">
        <v>23</v>
      </c>
      <c r="E176" s="8">
        <v>1150</v>
      </c>
      <c r="F176" s="9" t="s">
        <v>14</v>
      </c>
      <c r="G176" s="9">
        <v>4851498</v>
      </c>
    </row>
    <row r="177" spans="1:7" ht="94.5" x14ac:dyDescent="0.25">
      <c r="A177" s="31">
        <v>44659</v>
      </c>
      <c r="B177" s="32" t="s">
        <v>296</v>
      </c>
      <c r="C177" s="33">
        <f>+E177/D177</f>
        <v>300</v>
      </c>
      <c r="D177" s="34">
        <v>6</v>
      </c>
      <c r="E177" s="34">
        <v>1800</v>
      </c>
      <c r="F177" s="35" t="s">
        <v>297</v>
      </c>
      <c r="G177" s="35">
        <v>66658675</v>
      </c>
    </row>
    <row r="178" spans="1:7" ht="67.5" x14ac:dyDescent="0.25">
      <c r="A178" s="6">
        <v>44662</v>
      </c>
      <c r="B178" s="7" t="s">
        <v>298</v>
      </c>
      <c r="C178" s="23">
        <v>1</v>
      </c>
      <c r="D178" s="8">
        <v>4170</v>
      </c>
      <c r="E178" s="8">
        <v>4170</v>
      </c>
      <c r="F178" s="9" t="s">
        <v>299</v>
      </c>
      <c r="G178" s="9">
        <v>110874056</v>
      </c>
    </row>
    <row r="179" spans="1:7" ht="94.5" x14ac:dyDescent="0.25">
      <c r="A179" s="6">
        <v>44662</v>
      </c>
      <c r="B179" s="7" t="s">
        <v>300</v>
      </c>
      <c r="C179" s="23">
        <v>1</v>
      </c>
      <c r="D179" s="8">
        <v>1175</v>
      </c>
      <c r="E179" s="8">
        <v>1175</v>
      </c>
      <c r="F179" s="9" t="s">
        <v>301</v>
      </c>
      <c r="G179" s="9">
        <v>40355128</v>
      </c>
    </row>
    <row r="180" spans="1:7" ht="81" x14ac:dyDescent="0.25">
      <c r="A180" s="6">
        <v>44662</v>
      </c>
      <c r="B180" s="7" t="s">
        <v>302</v>
      </c>
      <c r="C180" s="23">
        <f>+E180/D180</f>
        <v>200</v>
      </c>
      <c r="D180" s="8">
        <v>60</v>
      </c>
      <c r="E180" s="8">
        <v>12000</v>
      </c>
      <c r="F180" s="36" t="s">
        <v>303</v>
      </c>
      <c r="G180" s="9">
        <v>4851498</v>
      </c>
    </row>
    <row r="181" spans="1:7" ht="67.5" x14ac:dyDescent="0.25">
      <c r="A181" s="6">
        <v>44662</v>
      </c>
      <c r="B181" s="7" t="s">
        <v>304</v>
      </c>
      <c r="C181" s="23">
        <f>+E181/D181</f>
        <v>250000</v>
      </c>
      <c r="D181" s="8">
        <v>9.0999999999999998E-2</v>
      </c>
      <c r="E181" s="8">
        <v>22750</v>
      </c>
      <c r="F181" s="9" t="s">
        <v>159</v>
      </c>
      <c r="G181" s="9">
        <v>1532227</v>
      </c>
    </row>
    <row r="182" spans="1:7" ht="94.5" x14ac:dyDescent="0.25">
      <c r="A182" s="6">
        <v>44663</v>
      </c>
      <c r="B182" s="7" t="s">
        <v>305</v>
      </c>
      <c r="C182" s="23">
        <v>1</v>
      </c>
      <c r="D182" s="8">
        <v>8944</v>
      </c>
      <c r="E182" s="8">
        <v>8944</v>
      </c>
      <c r="F182" s="9" t="s">
        <v>116</v>
      </c>
      <c r="G182" s="9" t="s">
        <v>12</v>
      </c>
    </row>
    <row r="183" spans="1:7" ht="135" x14ac:dyDescent="0.25">
      <c r="A183" s="6">
        <v>44663</v>
      </c>
      <c r="B183" s="7" t="s">
        <v>306</v>
      </c>
      <c r="C183" s="23">
        <v>1</v>
      </c>
      <c r="D183" s="8">
        <v>16510</v>
      </c>
      <c r="E183" s="8">
        <v>16510</v>
      </c>
      <c r="F183" s="9" t="s">
        <v>14</v>
      </c>
      <c r="G183" s="9">
        <v>4851498</v>
      </c>
    </row>
    <row r="184" spans="1:7" ht="216" x14ac:dyDescent="0.25">
      <c r="A184" s="6">
        <v>44664</v>
      </c>
      <c r="B184" s="7" t="s">
        <v>307</v>
      </c>
      <c r="C184" s="23">
        <v>1</v>
      </c>
      <c r="D184" s="8">
        <v>13580</v>
      </c>
      <c r="E184" s="8">
        <v>13580</v>
      </c>
      <c r="F184" s="9" t="s">
        <v>198</v>
      </c>
      <c r="G184" s="9">
        <v>25637258</v>
      </c>
    </row>
    <row r="185" spans="1:7" ht="243" x14ac:dyDescent="0.25">
      <c r="A185" s="6">
        <v>44664</v>
      </c>
      <c r="B185" s="7" t="s">
        <v>308</v>
      </c>
      <c r="C185" s="23">
        <v>1</v>
      </c>
      <c r="D185" s="8">
        <v>5600</v>
      </c>
      <c r="E185" s="8">
        <v>5600</v>
      </c>
      <c r="F185" s="9" t="s">
        <v>198</v>
      </c>
      <c r="G185" s="9">
        <v>25637258</v>
      </c>
    </row>
    <row r="186" spans="1:7" ht="94.5" x14ac:dyDescent="0.25">
      <c r="A186" s="6">
        <v>44643</v>
      </c>
      <c r="B186" s="7" t="s">
        <v>83</v>
      </c>
      <c r="C186" s="23">
        <v>1</v>
      </c>
      <c r="D186" s="8">
        <v>1850</v>
      </c>
      <c r="E186" s="8">
        <v>1850</v>
      </c>
      <c r="F186" s="9" t="s">
        <v>84</v>
      </c>
      <c r="G186" s="9">
        <v>36853305</v>
      </c>
    </row>
    <row r="187" spans="1:7" ht="94.5" x14ac:dyDescent="0.25">
      <c r="A187" s="6">
        <v>44671</v>
      </c>
      <c r="B187" s="7" t="s">
        <v>309</v>
      </c>
      <c r="C187" s="23">
        <v>1</v>
      </c>
      <c r="D187" s="8">
        <v>24999</v>
      </c>
      <c r="E187" s="8">
        <v>24999</v>
      </c>
      <c r="F187" s="9" t="s">
        <v>310</v>
      </c>
      <c r="G187" s="9">
        <v>31954790</v>
      </c>
    </row>
    <row r="188" spans="1:7" ht="94.5" x14ac:dyDescent="0.25">
      <c r="A188" s="6">
        <v>44677</v>
      </c>
      <c r="B188" s="7" t="s">
        <v>311</v>
      </c>
      <c r="C188" s="23">
        <v>1</v>
      </c>
      <c r="D188" s="8">
        <v>9750</v>
      </c>
      <c r="E188" s="8">
        <v>9750</v>
      </c>
      <c r="F188" s="9" t="s">
        <v>150</v>
      </c>
      <c r="G188" s="37">
        <v>24335088</v>
      </c>
    </row>
    <row r="189" spans="1:7" ht="94.5" x14ac:dyDescent="0.25">
      <c r="A189" s="6">
        <v>44677</v>
      </c>
      <c r="B189" s="7" t="s">
        <v>312</v>
      </c>
      <c r="C189" s="23">
        <v>1</v>
      </c>
      <c r="D189" s="8">
        <v>3228.02</v>
      </c>
      <c r="E189" s="11">
        <v>3228.02</v>
      </c>
      <c r="F189" s="9" t="s">
        <v>34</v>
      </c>
      <c r="G189" s="9">
        <v>4769767</v>
      </c>
    </row>
    <row r="190" spans="1:7" ht="175.5" x14ac:dyDescent="0.25">
      <c r="A190" s="6">
        <v>44678</v>
      </c>
      <c r="B190" s="7" t="s">
        <v>313</v>
      </c>
      <c r="C190" s="23">
        <v>1</v>
      </c>
      <c r="D190" s="8">
        <v>4100</v>
      </c>
      <c r="E190" s="11">
        <v>4100</v>
      </c>
      <c r="F190" s="9" t="s">
        <v>95</v>
      </c>
      <c r="G190" s="9">
        <v>5759064</v>
      </c>
    </row>
    <row r="191" spans="1:7" ht="94.5" x14ac:dyDescent="0.25">
      <c r="A191" s="6">
        <v>44678</v>
      </c>
      <c r="B191" s="7" t="s">
        <v>314</v>
      </c>
      <c r="C191" s="23">
        <v>1</v>
      </c>
      <c r="D191" s="8">
        <v>14859</v>
      </c>
      <c r="E191" s="11">
        <v>14859</v>
      </c>
      <c r="F191" s="9" t="s">
        <v>224</v>
      </c>
      <c r="G191" s="9"/>
    </row>
    <row r="192" spans="1:7" ht="54" x14ac:dyDescent="0.25">
      <c r="A192" s="6">
        <v>44678</v>
      </c>
      <c r="B192" s="7" t="s">
        <v>315</v>
      </c>
      <c r="C192" s="23">
        <v>1</v>
      </c>
      <c r="D192" s="8">
        <v>8250</v>
      </c>
      <c r="E192" s="8">
        <v>8250</v>
      </c>
      <c r="F192" s="9" t="s">
        <v>316</v>
      </c>
      <c r="G192" s="9">
        <v>76624293</v>
      </c>
    </row>
    <row r="193" spans="1:7" ht="40.5" x14ac:dyDescent="0.25">
      <c r="A193" s="6">
        <v>44678</v>
      </c>
      <c r="B193" s="7" t="s">
        <v>317</v>
      </c>
      <c r="C193" s="23">
        <f>+E193/D193</f>
        <v>280</v>
      </c>
      <c r="D193" s="8">
        <v>33</v>
      </c>
      <c r="E193" s="11">
        <v>9240</v>
      </c>
      <c r="F193" s="9" t="s">
        <v>318</v>
      </c>
      <c r="G193" s="9">
        <v>49504924</v>
      </c>
    </row>
    <row r="194" spans="1:7" ht="81" x14ac:dyDescent="0.25">
      <c r="A194" s="6">
        <v>44678</v>
      </c>
      <c r="B194" s="7" t="s">
        <v>319</v>
      </c>
      <c r="C194" s="23">
        <v>1</v>
      </c>
      <c r="D194" s="8">
        <v>1769.6</v>
      </c>
      <c r="E194" s="11">
        <v>1769.6</v>
      </c>
      <c r="F194" s="9" t="s">
        <v>320</v>
      </c>
      <c r="G194" s="9">
        <v>75707179</v>
      </c>
    </row>
    <row r="195" spans="1:7" ht="67.5" x14ac:dyDescent="0.25">
      <c r="A195" s="6">
        <v>44678</v>
      </c>
      <c r="B195" s="7" t="s">
        <v>321</v>
      </c>
      <c r="C195" s="23">
        <v>1</v>
      </c>
      <c r="D195" s="8">
        <v>6838.6</v>
      </c>
      <c r="E195" s="11">
        <v>6838.6</v>
      </c>
      <c r="F195" s="9" t="s">
        <v>320</v>
      </c>
      <c r="G195" s="9">
        <v>75707179</v>
      </c>
    </row>
    <row r="196" spans="1:7" ht="108" x14ac:dyDescent="0.25">
      <c r="A196" s="6">
        <v>44679</v>
      </c>
      <c r="B196" s="7" t="s">
        <v>322</v>
      </c>
      <c r="C196" s="23">
        <f>+E196/D196</f>
        <v>6</v>
      </c>
      <c r="D196" s="8">
        <v>250</v>
      </c>
      <c r="E196" s="8">
        <v>1500</v>
      </c>
      <c r="F196" s="9" t="s">
        <v>323</v>
      </c>
      <c r="G196" s="9">
        <v>35370122</v>
      </c>
    </row>
    <row r="197" spans="1:7" ht="54" x14ac:dyDescent="0.25">
      <c r="A197" s="6">
        <v>44679</v>
      </c>
      <c r="B197" s="7" t="s">
        <v>324</v>
      </c>
      <c r="C197" s="23">
        <v>1</v>
      </c>
      <c r="D197" s="8">
        <v>3999</v>
      </c>
      <c r="E197" s="8">
        <v>3999</v>
      </c>
      <c r="F197" s="9" t="s">
        <v>192</v>
      </c>
      <c r="G197" s="9">
        <v>979767</v>
      </c>
    </row>
    <row r="198" spans="1:7" ht="256.5" x14ac:dyDescent="0.25">
      <c r="A198" s="6">
        <v>44679</v>
      </c>
      <c r="B198" s="7" t="s">
        <v>325</v>
      </c>
      <c r="C198" s="23">
        <v>1</v>
      </c>
      <c r="D198" s="8">
        <v>14890.4</v>
      </c>
      <c r="E198" s="8">
        <v>14890.4</v>
      </c>
      <c r="F198" s="9" t="s">
        <v>320</v>
      </c>
      <c r="G198" s="9">
        <v>75707179</v>
      </c>
    </row>
    <row r="199" spans="1:7" ht="67.5" x14ac:dyDescent="0.25">
      <c r="A199" s="6">
        <v>44679</v>
      </c>
      <c r="B199" s="38" t="s">
        <v>326</v>
      </c>
      <c r="C199" s="39">
        <v>1</v>
      </c>
      <c r="D199" s="40">
        <v>22620</v>
      </c>
      <c r="E199" s="11">
        <v>22620</v>
      </c>
      <c r="F199" s="9" t="s">
        <v>327</v>
      </c>
      <c r="G199" s="9"/>
    </row>
    <row r="200" spans="1:7" ht="162" x14ac:dyDescent="0.25">
      <c r="A200" s="6">
        <v>44680</v>
      </c>
      <c r="B200" s="38" t="s">
        <v>328</v>
      </c>
      <c r="C200" s="39">
        <v>1</v>
      </c>
      <c r="D200" s="40">
        <v>2919</v>
      </c>
      <c r="E200" s="40">
        <v>2919</v>
      </c>
      <c r="F200" s="20" t="s">
        <v>74</v>
      </c>
      <c r="G200" s="20">
        <v>37916270</v>
      </c>
    </row>
    <row r="201" spans="1:7" x14ac:dyDescent="0.25">
      <c r="A201" s="201" t="s">
        <v>468</v>
      </c>
      <c r="B201" s="202"/>
      <c r="C201" s="202"/>
      <c r="D201" s="202"/>
      <c r="E201" s="202"/>
      <c r="F201" s="202"/>
      <c r="G201" s="202"/>
    </row>
    <row r="202" spans="1:7" ht="94.5" x14ac:dyDescent="0.25">
      <c r="A202" s="6">
        <v>44684</v>
      </c>
      <c r="B202" s="38" t="s">
        <v>329</v>
      </c>
      <c r="C202" s="41">
        <v>1</v>
      </c>
      <c r="D202" s="8">
        <v>15700</v>
      </c>
      <c r="E202" s="8">
        <v>15700</v>
      </c>
      <c r="F202" s="20" t="s">
        <v>330</v>
      </c>
      <c r="G202" s="9">
        <v>83787119</v>
      </c>
    </row>
    <row r="203" spans="1:7" ht="148.5" x14ac:dyDescent="0.25">
      <c r="A203" s="6">
        <v>44684</v>
      </c>
      <c r="B203" s="7" t="s">
        <v>331</v>
      </c>
      <c r="C203" s="16">
        <v>1</v>
      </c>
      <c r="D203" s="8">
        <v>4750.46</v>
      </c>
      <c r="E203" s="8">
        <v>4750.46</v>
      </c>
      <c r="F203" s="20" t="s">
        <v>332</v>
      </c>
      <c r="G203" s="20"/>
    </row>
    <row r="204" spans="1:7" ht="216" x14ac:dyDescent="0.25">
      <c r="A204" s="6">
        <v>44684</v>
      </c>
      <c r="B204" s="7" t="s">
        <v>333</v>
      </c>
      <c r="C204" s="16">
        <v>1</v>
      </c>
      <c r="D204" s="8">
        <v>10072</v>
      </c>
      <c r="E204" s="11">
        <v>10072</v>
      </c>
      <c r="F204" s="9" t="s">
        <v>74</v>
      </c>
      <c r="G204" s="9">
        <v>37916270</v>
      </c>
    </row>
    <row r="205" spans="1:7" ht="297" x14ac:dyDescent="0.25">
      <c r="A205" s="6">
        <v>44684</v>
      </c>
      <c r="B205" s="7" t="s">
        <v>334</v>
      </c>
      <c r="C205" s="16">
        <v>1</v>
      </c>
      <c r="D205" s="8">
        <v>9436</v>
      </c>
      <c r="E205" s="8">
        <v>9436</v>
      </c>
      <c r="F205" s="9" t="s">
        <v>74</v>
      </c>
      <c r="G205" s="9">
        <v>37916270</v>
      </c>
    </row>
    <row r="206" spans="1:7" ht="81" x14ac:dyDescent="0.25">
      <c r="A206" s="6">
        <v>44684</v>
      </c>
      <c r="B206" s="7" t="s">
        <v>335</v>
      </c>
      <c r="C206" s="16">
        <v>1</v>
      </c>
      <c r="D206" s="8">
        <v>11750</v>
      </c>
      <c r="E206" s="8">
        <v>11750</v>
      </c>
      <c r="F206" s="9" t="s">
        <v>336</v>
      </c>
      <c r="G206" s="9">
        <v>105988456</v>
      </c>
    </row>
    <row r="207" spans="1:7" ht="108" x14ac:dyDescent="0.25">
      <c r="A207" s="6">
        <v>44685</v>
      </c>
      <c r="B207" s="7" t="s">
        <v>337</v>
      </c>
      <c r="C207" s="16">
        <v>1</v>
      </c>
      <c r="D207" s="8">
        <v>2700</v>
      </c>
      <c r="E207" s="8">
        <v>2700</v>
      </c>
      <c r="F207" s="9" t="s">
        <v>327</v>
      </c>
      <c r="G207" s="9"/>
    </row>
    <row r="208" spans="1:7" ht="135" x14ac:dyDescent="0.25">
      <c r="A208" s="6">
        <v>44685</v>
      </c>
      <c r="B208" s="7" t="s">
        <v>338</v>
      </c>
      <c r="C208" s="16">
        <v>1</v>
      </c>
      <c r="D208" s="8">
        <v>21410</v>
      </c>
      <c r="E208" s="11">
        <v>21410</v>
      </c>
      <c r="F208" s="9" t="s">
        <v>212</v>
      </c>
      <c r="G208" s="9" t="s">
        <v>213</v>
      </c>
    </row>
    <row r="209" spans="1:7" ht="67.5" x14ac:dyDescent="0.25">
      <c r="A209" s="6">
        <v>44685</v>
      </c>
      <c r="B209" s="7" t="s">
        <v>339</v>
      </c>
      <c r="C209" s="16">
        <f t="shared" ref="C209:C214" si="2">+E209/D209</f>
        <v>590</v>
      </c>
      <c r="D209" s="8">
        <v>42</v>
      </c>
      <c r="E209" s="11">
        <v>24780</v>
      </c>
      <c r="F209" s="9" t="s">
        <v>100</v>
      </c>
      <c r="G209" s="9">
        <v>1078526</v>
      </c>
    </row>
    <row r="210" spans="1:7" ht="81" x14ac:dyDescent="0.25">
      <c r="A210" s="6">
        <v>44686</v>
      </c>
      <c r="B210" s="7" t="s">
        <v>340</v>
      </c>
      <c r="C210" s="16">
        <f t="shared" si="2"/>
        <v>25</v>
      </c>
      <c r="D210" s="8">
        <v>57</v>
      </c>
      <c r="E210" s="11">
        <v>1425</v>
      </c>
      <c r="F210" s="9" t="s">
        <v>341</v>
      </c>
      <c r="G210" s="9">
        <v>59849800</v>
      </c>
    </row>
    <row r="211" spans="1:7" ht="108" x14ac:dyDescent="0.25">
      <c r="A211" s="6">
        <v>44686</v>
      </c>
      <c r="B211" s="7" t="s">
        <v>342</v>
      </c>
      <c r="C211" s="16">
        <f t="shared" si="2"/>
        <v>30</v>
      </c>
      <c r="D211" s="8">
        <v>111.7</v>
      </c>
      <c r="E211" s="8">
        <v>3351</v>
      </c>
      <c r="F211" s="9" t="s">
        <v>80</v>
      </c>
      <c r="G211" s="9">
        <v>99074303</v>
      </c>
    </row>
    <row r="212" spans="1:7" ht="40.5" x14ac:dyDescent="0.25">
      <c r="A212" s="6">
        <v>44686</v>
      </c>
      <c r="B212" s="7" t="s">
        <v>343</v>
      </c>
      <c r="C212" s="16">
        <f t="shared" si="2"/>
        <v>1</v>
      </c>
      <c r="D212" s="8">
        <v>1599</v>
      </c>
      <c r="E212" s="11">
        <v>1599</v>
      </c>
      <c r="F212" s="9" t="s">
        <v>192</v>
      </c>
      <c r="G212" s="9">
        <v>979767</v>
      </c>
    </row>
    <row r="213" spans="1:7" ht="67.5" x14ac:dyDescent="0.25">
      <c r="A213" s="6">
        <v>44686</v>
      </c>
      <c r="B213" s="7" t="s">
        <v>208</v>
      </c>
      <c r="C213" s="16">
        <f t="shared" si="2"/>
        <v>200</v>
      </c>
      <c r="D213" s="8">
        <v>15.55</v>
      </c>
      <c r="E213" s="11">
        <v>3110</v>
      </c>
      <c r="F213" s="9" t="s">
        <v>102</v>
      </c>
      <c r="G213" s="9">
        <v>62443224</v>
      </c>
    </row>
    <row r="214" spans="1:7" ht="81" x14ac:dyDescent="0.25">
      <c r="A214" s="6">
        <v>44686</v>
      </c>
      <c r="B214" s="7" t="s">
        <v>344</v>
      </c>
      <c r="C214" s="16">
        <f t="shared" si="2"/>
        <v>4</v>
      </c>
      <c r="D214" s="8">
        <v>585</v>
      </c>
      <c r="E214" s="8">
        <v>2340</v>
      </c>
      <c r="F214" s="9" t="s">
        <v>345</v>
      </c>
      <c r="G214" s="9">
        <v>50517023</v>
      </c>
    </row>
    <row r="215" spans="1:7" ht="94.5" x14ac:dyDescent="0.25">
      <c r="A215" s="6">
        <v>44686</v>
      </c>
      <c r="B215" s="7" t="s">
        <v>346</v>
      </c>
      <c r="C215" s="16">
        <v>1</v>
      </c>
      <c r="D215" s="8">
        <v>8000</v>
      </c>
      <c r="E215" s="11">
        <v>8000</v>
      </c>
      <c r="F215" s="9" t="s">
        <v>347</v>
      </c>
      <c r="G215" s="9" t="s">
        <v>12</v>
      </c>
    </row>
    <row r="216" spans="1:7" ht="202.5" x14ac:dyDescent="0.25">
      <c r="A216" s="6">
        <v>44687</v>
      </c>
      <c r="B216" s="7" t="s">
        <v>348</v>
      </c>
      <c r="C216" s="16">
        <v>1</v>
      </c>
      <c r="D216" s="8">
        <v>20000</v>
      </c>
      <c r="E216" s="8">
        <v>20000</v>
      </c>
      <c r="F216" s="9" t="s">
        <v>349</v>
      </c>
      <c r="G216" s="9">
        <v>29934338</v>
      </c>
    </row>
    <row r="217" spans="1:7" ht="135" x14ac:dyDescent="0.25">
      <c r="A217" s="6">
        <v>44687</v>
      </c>
      <c r="B217" s="7" t="s">
        <v>350</v>
      </c>
      <c r="C217" s="16">
        <v>1</v>
      </c>
      <c r="D217" s="8">
        <v>24064</v>
      </c>
      <c r="E217" s="8">
        <v>24064</v>
      </c>
      <c r="F217" s="9" t="s">
        <v>351</v>
      </c>
      <c r="G217" s="9">
        <v>35414537</v>
      </c>
    </row>
    <row r="218" spans="1:7" ht="135" x14ac:dyDescent="0.25">
      <c r="A218" s="6">
        <v>44687</v>
      </c>
      <c r="B218" s="7" t="s">
        <v>352</v>
      </c>
      <c r="C218" s="16">
        <v>1</v>
      </c>
      <c r="D218" s="8">
        <v>15879.82</v>
      </c>
      <c r="E218" s="8">
        <v>15879.82</v>
      </c>
      <c r="F218" s="9" t="s">
        <v>353</v>
      </c>
      <c r="G218" s="9">
        <v>23156759</v>
      </c>
    </row>
    <row r="219" spans="1:7" ht="121.5" x14ac:dyDescent="0.25">
      <c r="A219" s="6">
        <v>44687</v>
      </c>
      <c r="B219" s="7" t="s">
        <v>354</v>
      </c>
      <c r="C219" s="16">
        <f>+E219/D219</f>
        <v>2</v>
      </c>
      <c r="D219" s="8">
        <v>11255</v>
      </c>
      <c r="E219" s="8">
        <f>D219*2</f>
        <v>22510</v>
      </c>
      <c r="F219" s="9" t="s">
        <v>355</v>
      </c>
      <c r="G219" s="9">
        <v>26434946</v>
      </c>
    </row>
    <row r="220" spans="1:7" ht="94.5" x14ac:dyDescent="0.25">
      <c r="A220" s="6">
        <v>44687</v>
      </c>
      <c r="B220" s="7" t="s">
        <v>356</v>
      </c>
      <c r="C220" s="16">
        <v>1</v>
      </c>
      <c r="D220" s="8">
        <v>5975</v>
      </c>
      <c r="E220" s="8">
        <v>5975</v>
      </c>
      <c r="F220" s="9" t="s">
        <v>357</v>
      </c>
      <c r="G220" s="9">
        <v>108769976</v>
      </c>
    </row>
    <row r="221" spans="1:7" ht="121.5" x14ac:dyDescent="0.25">
      <c r="A221" s="6">
        <v>44687</v>
      </c>
      <c r="B221" s="7" t="s">
        <v>358</v>
      </c>
      <c r="C221" s="16">
        <v>1</v>
      </c>
      <c r="D221" s="8">
        <v>21850</v>
      </c>
      <c r="E221" s="8">
        <v>21850</v>
      </c>
      <c r="F221" s="9" t="s">
        <v>359</v>
      </c>
      <c r="G221" s="9">
        <v>37175351</v>
      </c>
    </row>
    <row r="222" spans="1:7" ht="148.5" x14ac:dyDescent="0.25">
      <c r="A222" s="6">
        <v>44687</v>
      </c>
      <c r="B222" s="7" t="s">
        <v>360</v>
      </c>
      <c r="C222" s="16">
        <f>+E222/D222</f>
        <v>10</v>
      </c>
      <c r="D222" s="8">
        <v>1643</v>
      </c>
      <c r="E222" s="8">
        <v>16430</v>
      </c>
      <c r="F222" s="9" t="s">
        <v>361</v>
      </c>
      <c r="G222" s="9">
        <v>37391917</v>
      </c>
    </row>
    <row r="223" spans="1:7" ht="81" x14ac:dyDescent="0.25">
      <c r="A223" s="6">
        <v>44687</v>
      </c>
      <c r="B223" s="7" t="s">
        <v>362</v>
      </c>
      <c r="C223" s="16">
        <v>1</v>
      </c>
      <c r="D223" s="8">
        <v>24980</v>
      </c>
      <c r="E223" s="8">
        <v>24980</v>
      </c>
      <c r="F223" s="9" t="s">
        <v>323</v>
      </c>
      <c r="G223" s="9">
        <v>35370122</v>
      </c>
    </row>
    <row r="224" spans="1:7" ht="81" x14ac:dyDescent="0.25">
      <c r="A224" s="6">
        <v>44687</v>
      </c>
      <c r="B224" s="7" t="s">
        <v>363</v>
      </c>
      <c r="C224" s="16">
        <v>1</v>
      </c>
      <c r="D224" s="8">
        <v>24261.96</v>
      </c>
      <c r="E224" s="8">
        <v>24261.96</v>
      </c>
      <c r="F224" s="9" t="s">
        <v>364</v>
      </c>
      <c r="G224" s="9">
        <v>29010438</v>
      </c>
    </row>
    <row r="225" spans="1:7" ht="121.5" x14ac:dyDescent="0.25">
      <c r="A225" s="6">
        <v>44687</v>
      </c>
      <c r="B225" s="7" t="s">
        <v>365</v>
      </c>
      <c r="C225" s="16">
        <f>+E225/D225</f>
        <v>3</v>
      </c>
      <c r="D225" s="8">
        <v>1400</v>
      </c>
      <c r="E225" s="8">
        <v>4200</v>
      </c>
      <c r="F225" s="9" t="s">
        <v>366</v>
      </c>
      <c r="G225" s="9">
        <v>5759064</v>
      </c>
    </row>
    <row r="226" spans="1:7" ht="94.5" x14ac:dyDescent="0.25">
      <c r="A226" s="6">
        <v>44690</v>
      </c>
      <c r="B226" s="7" t="s">
        <v>296</v>
      </c>
      <c r="C226" s="16">
        <v>1</v>
      </c>
      <c r="D226" s="8">
        <v>2985</v>
      </c>
      <c r="E226" s="11">
        <v>2985</v>
      </c>
      <c r="F226" s="9" t="s">
        <v>303</v>
      </c>
      <c r="G226" s="9">
        <v>4851498</v>
      </c>
    </row>
    <row r="227" spans="1:7" ht="162" x14ac:dyDescent="0.25">
      <c r="A227" s="6">
        <v>44692</v>
      </c>
      <c r="B227" s="7" t="s">
        <v>367</v>
      </c>
      <c r="C227" s="16">
        <v>1</v>
      </c>
      <c r="D227" s="8">
        <v>4040</v>
      </c>
      <c r="E227" s="11">
        <v>4040</v>
      </c>
      <c r="F227" s="9" t="s">
        <v>15</v>
      </c>
      <c r="G227" s="9">
        <v>44131933</v>
      </c>
    </row>
    <row r="228" spans="1:7" ht="81" x14ac:dyDescent="0.25">
      <c r="A228" s="6">
        <v>44692</v>
      </c>
      <c r="B228" s="7" t="s">
        <v>368</v>
      </c>
      <c r="C228" s="16">
        <v>1</v>
      </c>
      <c r="D228" s="8">
        <v>2900</v>
      </c>
      <c r="E228" s="11">
        <v>2900</v>
      </c>
      <c r="F228" s="9" t="s">
        <v>252</v>
      </c>
      <c r="G228" s="9"/>
    </row>
    <row r="229" spans="1:7" ht="135" x14ac:dyDescent="0.25">
      <c r="A229" s="6">
        <v>44694</v>
      </c>
      <c r="B229" s="7" t="s">
        <v>369</v>
      </c>
      <c r="C229" s="16">
        <v>2</v>
      </c>
      <c r="D229" s="8">
        <v>980</v>
      </c>
      <c r="E229" s="11">
        <v>1780</v>
      </c>
      <c r="F229" s="9" t="s">
        <v>370</v>
      </c>
      <c r="G229" s="9">
        <v>93787626</v>
      </c>
    </row>
    <row r="230" spans="1:7" ht="148.5" x14ac:dyDescent="0.25">
      <c r="A230" s="6">
        <v>44694</v>
      </c>
      <c r="B230" s="7" t="s">
        <v>371</v>
      </c>
      <c r="C230" s="16">
        <v>1</v>
      </c>
      <c r="D230" s="8">
        <v>8708</v>
      </c>
      <c r="E230" s="8">
        <v>8708</v>
      </c>
      <c r="F230" s="9" t="s">
        <v>320</v>
      </c>
      <c r="G230" s="9">
        <v>75707179</v>
      </c>
    </row>
    <row r="231" spans="1:7" ht="94.5" x14ac:dyDescent="0.25">
      <c r="A231" s="6">
        <v>44694</v>
      </c>
      <c r="B231" s="7" t="s">
        <v>372</v>
      </c>
      <c r="C231" s="16">
        <v>1</v>
      </c>
      <c r="D231" s="8">
        <v>21500</v>
      </c>
      <c r="E231" s="8">
        <v>21500</v>
      </c>
      <c r="F231" s="9" t="s">
        <v>373</v>
      </c>
      <c r="G231" s="9">
        <v>94395551</v>
      </c>
    </row>
    <row r="232" spans="1:7" ht="67.5" x14ac:dyDescent="0.25">
      <c r="A232" s="6">
        <v>44694</v>
      </c>
      <c r="B232" s="7" t="s">
        <v>374</v>
      </c>
      <c r="C232" s="16">
        <f>+E232/D232</f>
        <v>2</v>
      </c>
      <c r="D232" s="8">
        <v>5065</v>
      </c>
      <c r="E232" s="11">
        <v>10130</v>
      </c>
      <c r="F232" s="9" t="s">
        <v>375</v>
      </c>
      <c r="G232" s="9"/>
    </row>
    <row r="233" spans="1:7" ht="162" x14ac:dyDescent="0.25">
      <c r="A233" s="6">
        <v>44694</v>
      </c>
      <c r="B233" s="7" t="s">
        <v>376</v>
      </c>
      <c r="C233" s="16">
        <v>1</v>
      </c>
      <c r="D233" s="8">
        <v>9876.83</v>
      </c>
      <c r="E233" s="11">
        <v>9876.83</v>
      </c>
      <c r="F233" s="9" t="s">
        <v>377</v>
      </c>
      <c r="G233" s="9">
        <v>4751124</v>
      </c>
    </row>
    <row r="234" spans="1:7" ht="94.5" x14ac:dyDescent="0.25">
      <c r="A234" s="6">
        <v>44694</v>
      </c>
      <c r="B234" s="7" t="s">
        <v>469</v>
      </c>
      <c r="C234" s="16">
        <v>1</v>
      </c>
      <c r="D234" s="8">
        <v>2727</v>
      </c>
      <c r="E234" s="8">
        <v>2727</v>
      </c>
      <c r="F234" s="9" t="s">
        <v>378</v>
      </c>
      <c r="G234" s="9">
        <v>326895</v>
      </c>
    </row>
    <row r="235" spans="1:7" ht="54" x14ac:dyDescent="0.25">
      <c r="A235" s="6">
        <v>44697</v>
      </c>
      <c r="B235" s="7" t="s">
        <v>379</v>
      </c>
      <c r="C235" s="16">
        <v>1</v>
      </c>
      <c r="D235" s="8">
        <v>11932.17</v>
      </c>
      <c r="E235" s="8">
        <v>11932.17</v>
      </c>
      <c r="F235" s="9" t="s">
        <v>380</v>
      </c>
      <c r="G235" s="9">
        <v>98607154</v>
      </c>
    </row>
    <row r="236" spans="1:7" ht="121.5" x14ac:dyDescent="0.25">
      <c r="A236" s="6">
        <v>44697</v>
      </c>
      <c r="B236" s="7" t="s">
        <v>381</v>
      </c>
      <c r="C236" s="16">
        <v>1</v>
      </c>
      <c r="D236" s="8">
        <v>7695</v>
      </c>
      <c r="E236" s="8">
        <v>7695</v>
      </c>
      <c r="F236" s="9" t="s">
        <v>235</v>
      </c>
      <c r="G236" s="9">
        <v>4539559</v>
      </c>
    </row>
    <row r="237" spans="1:7" ht="162" x14ac:dyDescent="0.25">
      <c r="A237" s="6">
        <v>44698</v>
      </c>
      <c r="B237" s="7" t="s">
        <v>382</v>
      </c>
      <c r="C237" s="16">
        <v>1</v>
      </c>
      <c r="D237" s="8">
        <v>2400</v>
      </c>
      <c r="E237" s="11">
        <v>2400</v>
      </c>
      <c r="F237" s="9" t="s">
        <v>383</v>
      </c>
      <c r="G237" s="9">
        <v>11941928</v>
      </c>
    </row>
    <row r="238" spans="1:7" ht="67.5" x14ac:dyDescent="0.25">
      <c r="A238" s="6">
        <v>44698</v>
      </c>
      <c r="B238" s="7" t="s">
        <v>384</v>
      </c>
      <c r="C238" s="16">
        <v>4</v>
      </c>
      <c r="D238" s="8">
        <v>1895</v>
      </c>
      <c r="E238" s="11">
        <v>6822</v>
      </c>
      <c r="F238" s="9" t="s">
        <v>70</v>
      </c>
      <c r="G238" s="9">
        <v>73618004</v>
      </c>
    </row>
    <row r="239" spans="1:7" ht="162" x14ac:dyDescent="0.25">
      <c r="A239" s="6">
        <v>44698</v>
      </c>
      <c r="B239" s="7" t="s">
        <v>385</v>
      </c>
      <c r="C239" s="16">
        <v>1</v>
      </c>
      <c r="D239" s="8">
        <v>8839.92</v>
      </c>
      <c r="E239" s="11">
        <v>8839.92</v>
      </c>
      <c r="F239" s="9" t="s">
        <v>386</v>
      </c>
      <c r="G239" s="9">
        <v>45303967</v>
      </c>
    </row>
    <row r="240" spans="1:7" ht="121.5" x14ac:dyDescent="0.25">
      <c r="A240" s="6">
        <v>44698</v>
      </c>
      <c r="B240" s="7" t="s">
        <v>387</v>
      </c>
      <c r="C240" s="16">
        <v>1</v>
      </c>
      <c r="D240" s="8">
        <v>22682.66</v>
      </c>
      <c r="E240" s="11">
        <v>22682.66</v>
      </c>
      <c r="F240" s="9" t="s">
        <v>386</v>
      </c>
      <c r="G240" s="9">
        <v>45303967</v>
      </c>
    </row>
    <row r="241" spans="1:7" ht="229.5" x14ac:dyDescent="0.25">
      <c r="A241" s="6">
        <v>44699</v>
      </c>
      <c r="B241" s="7" t="s">
        <v>388</v>
      </c>
      <c r="C241" s="16">
        <v>1</v>
      </c>
      <c r="D241" s="8">
        <v>10090</v>
      </c>
      <c r="E241" s="8">
        <v>10090</v>
      </c>
      <c r="F241" s="9" t="s">
        <v>389</v>
      </c>
      <c r="G241" s="9">
        <v>24975168</v>
      </c>
    </row>
    <row r="242" spans="1:7" ht="162" x14ac:dyDescent="0.25">
      <c r="A242" s="6">
        <v>44699</v>
      </c>
      <c r="B242" s="7" t="s">
        <v>390</v>
      </c>
      <c r="C242" s="16">
        <v>1</v>
      </c>
      <c r="D242" s="8">
        <v>7587</v>
      </c>
      <c r="E242" s="8">
        <v>7587</v>
      </c>
      <c r="F242" s="9" t="s">
        <v>391</v>
      </c>
      <c r="G242" s="9">
        <v>89771125</v>
      </c>
    </row>
    <row r="243" spans="1:7" ht="135" x14ac:dyDescent="0.25">
      <c r="A243" s="6">
        <v>44699</v>
      </c>
      <c r="B243" s="7" t="s">
        <v>392</v>
      </c>
      <c r="C243" s="16">
        <v>1</v>
      </c>
      <c r="D243" s="8">
        <v>10785</v>
      </c>
      <c r="E243" s="8">
        <v>10785</v>
      </c>
      <c r="F243" s="9" t="s">
        <v>393</v>
      </c>
      <c r="G243" s="9">
        <v>48964115</v>
      </c>
    </row>
    <row r="244" spans="1:7" ht="94.5" x14ac:dyDescent="0.25">
      <c r="A244" s="6">
        <v>44699</v>
      </c>
      <c r="B244" s="7" t="s">
        <v>394</v>
      </c>
      <c r="C244" s="16">
        <v>1</v>
      </c>
      <c r="D244" s="8">
        <v>1850</v>
      </c>
      <c r="E244" s="8">
        <v>1850</v>
      </c>
      <c r="F244" s="9" t="s">
        <v>395</v>
      </c>
      <c r="G244" s="9">
        <v>6577172</v>
      </c>
    </row>
    <row r="245" spans="1:7" ht="54" x14ac:dyDescent="0.25">
      <c r="A245" s="6">
        <v>44699</v>
      </c>
      <c r="B245" s="7" t="s">
        <v>396</v>
      </c>
      <c r="C245" s="16">
        <v>1</v>
      </c>
      <c r="D245" s="8">
        <v>7285.25</v>
      </c>
      <c r="E245" s="8">
        <v>7285.25</v>
      </c>
      <c r="F245" s="9" t="s">
        <v>397</v>
      </c>
      <c r="G245" s="9">
        <v>1176250</v>
      </c>
    </row>
    <row r="246" spans="1:7" ht="162" x14ac:dyDescent="0.25">
      <c r="A246" s="6">
        <v>44699</v>
      </c>
      <c r="B246" s="7" t="s">
        <v>398</v>
      </c>
      <c r="C246" s="16">
        <f>+E246/D246</f>
        <v>2</v>
      </c>
      <c r="D246" s="8">
        <v>5365</v>
      </c>
      <c r="E246" s="8">
        <v>10730</v>
      </c>
      <c r="F246" s="9" t="s">
        <v>74</v>
      </c>
      <c r="G246" s="9">
        <v>37916270</v>
      </c>
    </row>
    <row r="247" spans="1:7" ht="94.5" x14ac:dyDescent="0.25">
      <c r="A247" s="6">
        <v>44699</v>
      </c>
      <c r="B247" s="7" t="s">
        <v>399</v>
      </c>
      <c r="C247" s="16">
        <v>1</v>
      </c>
      <c r="D247" s="8">
        <v>23002</v>
      </c>
      <c r="E247" s="8">
        <v>23002</v>
      </c>
      <c r="F247" s="9" t="s">
        <v>92</v>
      </c>
      <c r="G247" s="9">
        <v>9769862</v>
      </c>
    </row>
    <row r="248" spans="1:7" ht="283.5" x14ac:dyDescent="0.25">
      <c r="A248" s="6">
        <v>44699</v>
      </c>
      <c r="B248" s="7" t="s">
        <v>400</v>
      </c>
      <c r="C248" s="16">
        <v>1</v>
      </c>
      <c r="D248" s="8">
        <v>3750</v>
      </c>
      <c r="E248" s="8">
        <v>3750</v>
      </c>
      <c r="F248" s="9" t="s">
        <v>395</v>
      </c>
      <c r="G248" s="9">
        <v>6577172</v>
      </c>
    </row>
    <row r="249" spans="1:7" ht="162" x14ac:dyDescent="0.25">
      <c r="A249" s="6">
        <v>44699</v>
      </c>
      <c r="B249" s="7" t="s">
        <v>401</v>
      </c>
      <c r="C249" s="16">
        <v>1</v>
      </c>
      <c r="D249" s="8">
        <v>7995</v>
      </c>
      <c r="E249" s="8">
        <v>7995</v>
      </c>
      <c r="F249" s="9" t="s">
        <v>88</v>
      </c>
      <c r="G249" s="9">
        <v>100340075</v>
      </c>
    </row>
    <row r="250" spans="1:7" ht="229.5" x14ac:dyDescent="0.25">
      <c r="A250" s="6">
        <v>44700</v>
      </c>
      <c r="B250" s="7" t="s">
        <v>402</v>
      </c>
      <c r="C250" s="16">
        <v>1</v>
      </c>
      <c r="D250" s="8">
        <v>24890</v>
      </c>
      <c r="E250" s="11">
        <v>24890</v>
      </c>
      <c r="F250" s="9" t="s">
        <v>88</v>
      </c>
      <c r="G250" s="9">
        <v>100340075</v>
      </c>
    </row>
    <row r="251" spans="1:7" ht="148.5" x14ac:dyDescent="0.25">
      <c r="A251" s="6">
        <v>44700</v>
      </c>
      <c r="B251" s="7" t="s">
        <v>403</v>
      </c>
      <c r="C251" s="16">
        <v>1</v>
      </c>
      <c r="D251" s="8">
        <v>4200</v>
      </c>
      <c r="E251" s="11">
        <v>4200</v>
      </c>
      <c r="F251" s="9" t="s">
        <v>16</v>
      </c>
      <c r="G251" s="9">
        <v>15340058</v>
      </c>
    </row>
    <row r="252" spans="1:7" ht="94.5" x14ac:dyDescent="0.25">
      <c r="A252" s="6">
        <v>44700</v>
      </c>
      <c r="B252" s="7" t="s">
        <v>404</v>
      </c>
      <c r="C252" s="16">
        <v>1</v>
      </c>
      <c r="D252" s="8">
        <v>24460.799999999999</v>
      </c>
      <c r="E252" s="11">
        <v>24460.799999999999</v>
      </c>
      <c r="F252" s="9" t="s">
        <v>405</v>
      </c>
      <c r="G252" s="9">
        <v>5448204</v>
      </c>
    </row>
    <row r="253" spans="1:7" ht="40.5" x14ac:dyDescent="0.25">
      <c r="A253" s="6">
        <v>44700</v>
      </c>
      <c r="B253" s="7" t="s">
        <v>406</v>
      </c>
      <c r="C253" s="16">
        <v>1</v>
      </c>
      <c r="D253" s="8">
        <v>13845</v>
      </c>
      <c r="E253" s="11">
        <v>13845</v>
      </c>
      <c r="F253" s="9" t="s">
        <v>252</v>
      </c>
      <c r="G253" s="9"/>
    </row>
    <row r="254" spans="1:7" ht="121.5" x14ac:dyDescent="0.25">
      <c r="A254" s="6">
        <v>44700</v>
      </c>
      <c r="B254" s="7" t="s">
        <v>407</v>
      </c>
      <c r="C254" s="16">
        <f>+E254/D254</f>
        <v>2</v>
      </c>
      <c r="D254" s="8">
        <v>9700</v>
      </c>
      <c r="E254" s="11">
        <v>19400</v>
      </c>
      <c r="F254" s="9" t="s">
        <v>150</v>
      </c>
      <c r="G254" s="9">
        <v>24335088</v>
      </c>
    </row>
    <row r="255" spans="1:7" ht="67.5" x14ac:dyDescent="0.25">
      <c r="A255" s="6">
        <v>44700</v>
      </c>
      <c r="B255" s="7" t="s">
        <v>408</v>
      </c>
      <c r="C255" s="16">
        <f>+E255/D255</f>
        <v>20</v>
      </c>
      <c r="D255" s="8">
        <v>595</v>
      </c>
      <c r="E255" s="8">
        <v>11900</v>
      </c>
      <c r="F255" s="9" t="s">
        <v>409</v>
      </c>
      <c r="G255" s="9">
        <v>11878142</v>
      </c>
    </row>
    <row r="256" spans="1:7" ht="40.5" x14ac:dyDescent="0.25">
      <c r="A256" s="6">
        <v>44701</v>
      </c>
      <c r="B256" s="7" t="s">
        <v>410</v>
      </c>
      <c r="C256" s="16">
        <v>1</v>
      </c>
      <c r="D256" s="8">
        <v>2580</v>
      </c>
      <c r="E256" s="8">
        <v>2580</v>
      </c>
      <c r="F256" s="9" t="s">
        <v>411</v>
      </c>
      <c r="G256" s="9">
        <v>66822378</v>
      </c>
    </row>
    <row r="257" spans="1:7" ht="81" x14ac:dyDescent="0.25">
      <c r="A257" s="6">
        <v>44701</v>
      </c>
      <c r="B257" s="7" t="s">
        <v>412</v>
      </c>
      <c r="C257" s="16">
        <v>1</v>
      </c>
      <c r="D257" s="8">
        <v>24725</v>
      </c>
      <c r="E257" s="8">
        <v>24725</v>
      </c>
      <c r="F257" s="9" t="s">
        <v>413</v>
      </c>
      <c r="G257" s="9">
        <v>32895135</v>
      </c>
    </row>
    <row r="258" spans="1:7" ht="81" x14ac:dyDescent="0.25">
      <c r="A258" s="6">
        <v>44701</v>
      </c>
      <c r="B258" s="7" t="s">
        <v>414</v>
      </c>
      <c r="C258" s="16">
        <v>1</v>
      </c>
      <c r="D258" s="8">
        <v>1590</v>
      </c>
      <c r="E258" s="8">
        <v>1590</v>
      </c>
      <c r="F258" s="9" t="s">
        <v>235</v>
      </c>
      <c r="G258" s="9">
        <v>4539559</v>
      </c>
    </row>
    <row r="259" spans="1:7" ht="67.5" x14ac:dyDescent="0.25">
      <c r="A259" s="6">
        <v>44704</v>
      </c>
      <c r="B259" s="7" t="s">
        <v>107</v>
      </c>
      <c r="C259" s="16">
        <f>+E259/D259</f>
        <v>500</v>
      </c>
      <c r="D259" s="8">
        <v>44.6</v>
      </c>
      <c r="E259" s="8">
        <f>D259*500</f>
        <v>22300</v>
      </c>
      <c r="F259" s="9" t="s">
        <v>415</v>
      </c>
      <c r="G259" s="9" t="s">
        <v>416</v>
      </c>
    </row>
    <row r="260" spans="1:7" ht="40.5" x14ac:dyDescent="0.25">
      <c r="A260" s="6">
        <v>44704</v>
      </c>
      <c r="B260" s="7" t="s">
        <v>417</v>
      </c>
      <c r="C260" s="16">
        <f>+E260/D260</f>
        <v>7</v>
      </c>
      <c r="D260" s="8">
        <v>700</v>
      </c>
      <c r="E260" s="8">
        <f>D260*7</f>
        <v>4900</v>
      </c>
      <c r="F260" s="9" t="s">
        <v>418</v>
      </c>
      <c r="G260" s="9">
        <v>65284933</v>
      </c>
    </row>
    <row r="261" spans="1:7" ht="67.5" x14ac:dyDescent="0.25">
      <c r="A261" s="6">
        <v>44704</v>
      </c>
      <c r="B261" s="7" t="s">
        <v>419</v>
      </c>
      <c r="C261" s="16">
        <v>1</v>
      </c>
      <c r="D261" s="8">
        <v>2600</v>
      </c>
      <c r="E261" s="8">
        <v>2600</v>
      </c>
      <c r="F261" s="9" t="s">
        <v>420</v>
      </c>
      <c r="G261" s="9">
        <v>47631377</v>
      </c>
    </row>
    <row r="262" spans="1:7" ht="121.5" x14ac:dyDescent="0.25">
      <c r="A262" s="6">
        <v>44704</v>
      </c>
      <c r="B262" s="7" t="s">
        <v>421</v>
      </c>
      <c r="C262" s="16">
        <v>1</v>
      </c>
      <c r="D262" s="8">
        <v>17360</v>
      </c>
      <c r="E262" s="8">
        <v>17360</v>
      </c>
      <c r="F262" s="9" t="s">
        <v>422</v>
      </c>
      <c r="G262" s="9">
        <v>62470515</v>
      </c>
    </row>
    <row r="263" spans="1:7" ht="135" x14ac:dyDescent="0.25">
      <c r="A263" s="6">
        <v>44704</v>
      </c>
      <c r="B263" s="7" t="s">
        <v>423</v>
      </c>
      <c r="C263" s="16">
        <v>1</v>
      </c>
      <c r="D263" s="8">
        <v>17692</v>
      </c>
      <c r="E263" s="8">
        <f>D263</f>
        <v>17692</v>
      </c>
      <c r="F263" s="9" t="s">
        <v>65</v>
      </c>
      <c r="G263" s="9">
        <v>7003188</v>
      </c>
    </row>
    <row r="264" spans="1:7" ht="81" x14ac:dyDescent="0.25">
      <c r="A264" s="6">
        <v>44704</v>
      </c>
      <c r="B264" s="7" t="s">
        <v>424</v>
      </c>
      <c r="C264" s="16">
        <v>1</v>
      </c>
      <c r="D264" s="8">
        <v>4767</v>
      </c>
      <c r="E264" s="8">
        <v>4767</v>
      </c>
      <c r="F264" s="9" t="s">
        <v>227</v>
      </c>
      <c r="G264" s="9">
        <v>105480894</v>
      </c>
    </row>
    <row r="265" spans="1:7" ht="67.5" x14ac:dyDescent="0.25">
      <c r="A265" s="6">
        <v>44704</v>
      </c>
      <c r="B265" s="7" t="s">
        <v>425</v>
      </c>
      <c r="C265" s="16">
        <v>1</v>
      </c>
      <c r="D265" s="8">
        <v>2550</v>
      </c>
      <c r="E265" s="8">
        <f>D265</f>
        <v>2550</v>
      </c>
      <c r="F265" s="9" t="s">
        <v>426</v>
      </c>
      <c r="G265" s="9">
        <v>109842901</v>
      </c>
    </row>
    <row r="266" spans="1:7" ht="162" x14ac:dyDescent="0.25">
      <c r="A266" s="6">
        <v>44705</v>
      </c>
      <c r="B266" s="7" t="s">
        <v>427</v>
      </c>
      <c r="C266" s="16">
        <v>1</v>
      </c>
      <c r="D266" s="8">
        <v>23764.02</v>
      </c>
      <c r="E266" s="8">
        <v>23764.02</v>
      </c>
      <c r="F266" s="9" t="s">
        <v>224</v>
      </c>
      <c r="G266" s="9">
        <v>66545463</v>
      </c>
    </row>
    <row r="267" spans="1:7" ht="81" x14ac:dyDescent="0.25">
      <c r="A267" s="6">
        <v>44705</v>
      </c>
      <c r="B267" s="7" t="s">
        <v>428</v>
      </c>
      <c r="C267" s="16">
        <v>1</v>
      </c>
      <c r="D267" s="8">
        <v>18299</v>
      </c>
      <c r="E267" s="8">
        <v>18299</v>
      </c>
      <c r="F267" s="9" t="s">
        <v>224</v>
      </c>
      <c r="G267" s="9">
        <v>66545463</v>
      </c>
    </row>
    <row r="268" spans="1:7" ht="283.5" x14ac:dyDescent="0.25">
      <c r="A268" s="6">
        <v>44705</v>
      </c>
      <c r="B268" s="7" t="s">
        <v>429</v>
      </c>
      <c r="C268" s="16">
        <v>1</v>
      </c>
      <c r="D268" s="8">
        <v>8994</v>
      </c>
      <c r="E268" s="8">
        <v>8994</v>
      </c>
      <c r="F268" s="9" t="s">
        <v>224</v>
      </c>
      <c r="G268" s="9">
        <v>66545463</v>
      </c>
    </row>
    <row r="269" spans="1:7" ht="189" x14ac:dyDescent="0.25">
      <c r="A269" s="6">
        <v>44705</v>
      </c>
      <c r="B269" s="7" t="s">
        <v>430</v>
      </c>
      <c r="C269" s="16">
        <v>1</v>
      </c>
      <c r="D269" s="8">
        <v>8591</v>
      </c>
      <c r="E269" s="11">
        <v>8591</v>
      </c>
      <c r="F269" s="9" t="s">
        <v>224</v>
      </c>
      <c r="G269" s="9">
        <v>66545463</v>
      </c>
    </row>
    <row r="270" spans="1:7" ht="121.5" x14ac:dyDescent="0.25">
      <c r="A270" s="42">
        <v>44706</v>
      </c>
      <c r="B270" s="7" t="s">
        <v>431</v>
      </c>
      <c r="C270" s="16">
        <v>1</v>
      </c>
      <c r="D270" s="8">
        <v>6257.66</v>
      </c>
      <c r="E270" s="11">
        <v>6257.66</v>
      </c>
      <c r="F270" s="9" t="s">
        <v>432</v>
      </c>
      <c r="G270" s="9">
        <v>75610884</v>
      </c>
    </row>
    <row r="271" spans="1:7" ht="405" x14ac:dyDescent="0.25">
      <c r="A271" s="6">
        <v>44706</v>
      </c>
      <c r="B271" s="7" t="s">
        <v>433</v>
      </c>
      <c r="C271" s="16">
        <v>1</v>
      </c>
      <c r="D271" s="8">
        <v>19309.7</v>
      </c>
      <c r="E271" s="8">
        <v>19309.7</v>
      </c>
      <c r="F271" s="9" t="s">
        <v>92</v>
      </c>
      <c r="G271" s="9">
        <v>9769862</v>
      </c>
    </row>
    <row r="272" spans="1:7" ht="297" x14ac:dyDescent="0.25">
      <c r="A272" s="6">
        <v>44706</v>
      </c>
      <c r="B272" s="7" t="s">
        <v>434</v>
      </c>
      <c r="C272" s="16">
        <v>1</v>
      </c>
      <c r="D272" s="8">
        <v>10976</v>
      </c>
      <c r="E272" s="11">
        <v>10976</v>
      </c>
      <c r="F272" s="9" t="s">
        <v>92</v>
      </c>
      <c r="G272" s="9">
        <v>9769862</v>
      </c>
    </row>
    <row r="273" spans="1:7" ht="121.5" x14ac:dyDescent="0.25">
      <c r="A273" s="6">
        <v>44706</v>
      </c>
      <c r="B273" s="7" t="s">
        <v>435</v>
      </c>
      <c r="C273" s="16">
        <v>1</v>
      </c>
      <c r="D273" s="8">
        <v>21220.42</v>
      </c>
      <c r="E273" s="8">
        <v>21220.42</v>
      </c>
      <c r="F273" s="9" t="s">
        <v>92</v>
      </c>
      <c r="G273" s="9">
        <v>9769862</v>
      </c>
    </row>
    <row r="274" spans="1:7" ht="94.5" x14ac:dyDescent="0.25">
      <c r="A274" s="6">
        <v>44706</v>
      </c>
      <c r="B274" s="7" t="s">
        <v>436</v>
      </c>
      <c r="C274" s="16">
        <v>1</v>
      </c>
      <c r="D274" s="8">
        <v>5244.75</v>
      </c>
      <c r="E274" s="11">
        <v>5244.75</v>
      </c>
      <c r="F274" s="9" t="s">
        <v>437</v>
      </c>
      <c r="G274" s="9">
        <v>12521337</v>
      </c>
    </row>
    <row r="275" spans="1:7" ht="135" x14ac:dyDescent="0.25">
      <c r="A275" s="6">
        <v>44706</v>
      </c>
      <c r="B275" s="43" t="s">
        <v>438</v>
      </c>
      <c r="C275" s="16">
        <f>+E275/D275</f>
        <v>75000</v>
      </c>
      <c r="D275" s="8">
        <v>0.04</v>
      </c>
      <c r="E275" s="11">
        <v>3000</v>
      </c>
      <c r="F275" s="6" t="s">
        <v>439</v>
      </c>
      <c r="G275" s="9">
        <v>33805024</v>
      </c>
    </row>
    <row r="276" spans="1:7" ht="148.5" x14ac:dyDescent="0.25">
      <c r="A276" s="6">
        <v>44707</v>
      </c>
      <c r="B276" s="43" t="s">
        <v>440</v>
      </c>
      <c r="C276" s="16">
        <v>1</v>
      </c>
      <c r="D276" s="8">
        <v>12075</v>
      </c>
      <c r="E276" s="11">
        <v>12075</v>
      </c>
      <c r="F276" s="13" t="s">
        <v>102</v>
      </c>
      <c r="G276" s="9">
        <v>62443224</v>
      </c>
    </row>
    <row r="277" spans="1:7" ht="297" x14ac:dyDescent="0.25">
      <c r="A277" s="6">
        <v>44707</v>
      </c>
      <c r="B277" s="43" t="s">
        <v>441</v>
      </c>
      <c r="C277" s="16">
        <v>1</v>
      </c>
      <c r="D277" s="8">
        <v>17808</v>
      </c>
      <c r="E277" s="11">
        <v>17808</v>
      </c>
      <c r="F277" s="6" t="s">
        <v>92</v>
      </c>
      <c r="G277" s="9">
        <v>9769862</v>
      </c>
    </row>
    <row r="278" spans="1:7" ht="202.5" x14ac:dyDescent="0.25">
      <c r="A278" s="6">
        <v>44707</v>
      </c>
      <c r="B278" s="43" t="s">
        <v>442</v>
      </c>
      <c r="C278" s="16">
        <v>1</v>
      </c>
      <c r="D278" s="8">
        <v>14500</v>
      </c>
      <c r="E278" s="8">
        <v>14500</v>
      </c>
      <c r="F278" s="9" t="s">
        <v>443</v>
      </c>
      <c r="G278" s="9">
        <v>98367692</v>
      </c>
    </row>
    <row r="279" spans="1:7" ht="121.5" x14ac:dyDescent="0.25">
      <c r="A279" s="6">
        <v>44707</v>
      </c>
      <c r="B279" s="43" t="s">
        <v>444</v>
      </c>
      <c r="C279" s="16">
        <v>1</v>
      </c>
      <c r="D279" s="8">
        <v>6396</v>
      </c>
      <c r="E279" s="8">
        <v>6396</v>
      </c>
      <c r="F279" s="9" t="s">
        <v>443</v>
      </c>
      <c r="G279" s="9">
        <v>98367692</v>
      </c>
    </row>
    <row r="280" spans="1:7" ht="135" x14ac:dyDescent="0.25">
      <c r="A280" s="6">
        <v>44707</v>
      </c>
      <c r="B280" s="43" t="s">
        <v>445</v>
      </c>
      <c r="C280" s="16">
        <v>1</v>
      </c>
      <c r="D280" s="8">
        <v>24361.25</v>
      </c>
      <c r="E280" s="8">
        <v>24361.25</v>
      </c>
      <c r="F280" s="9" t="s">
        <v>443</v>
      </c>
      <c r="G280" s="9">
        <v>98367692</v>
      </c>
    </row>
    <row r="281" spans="1:7" ht="409.5" x14ac:dyDescent="0.25">
      <c r="A281" s="6">
        <v>44708</v>
      </c>
      <c r="B281" s="7" t="s">
        <v>446</v>
      </c>
      <c r="C281" s="16">
        <v>1</v>
      </c>
      <c r="D281" s="11">
        <v>19790</v>
      </c>
      <c r="E281" s="11">
        <v>19790</v>
      </c>
      <c r="F281" s="9" t="s">
        <v>74</v>
      </c>
      <c r="G281" s="9">
        <v>37916270</v>
      </c>
    </row>
    <row r="282" spans="1:7" ht="229.5" x14ac:dyDescent="0.25">
      <c r="A282" s="6">
        <v>44708</v>
      </c>
      <c r="B282" s="7" t="s">
        <v>447</v>
      </c>
      <c r="C282" s="16">
        <v>1</v>
      </c>
      <c r="D282" s="11">
        <v>5080</v>
      </c>
      <c r="E282" s="11">
        <v>5080</v>
      </c>
      <c r="F282" s="9" t="s">
        <v>74</v>
      </c>
      <c r="G282" s="9">
        <v>37916270</v>
      </c>
    </row>
    <row r="283" spans="1:7" ht="297" x14ac:dyDescent="0.25">
      <c r="A283" s="6">
        <v>44708</v>
      </c>
      <c r="B283" s="7" t="s">
        <v>448</v>
      </c>
      <c r="C283" s="16">
        <v>1</v>
      </c>
      <c r="D283" s="11">
        <v>23275</v>
      </c>
      <c r="E283" s="11">
        <v>23275</v>
      </c>
      <c r="F283" s="9" t="s">
        <v>357</v>
      </c>
      <c r="G283" s="9">
        <v>108769976</v>
      </c>
    </row>
    <row r="284" spans="1:7" ht="135" x14ac:dyDescent="0.25">
      <c r="A284" s="6">
        <v>44708</v>
      </c>
      <c r="B284" s="7" t="s">
        <v>449</v>
      </c>
      <c r="C284" s="16">
        <v>1</v>
      </c>
      <c r="D284" s="11">
        <v>18592.45</v>
      </c>
      <c r="E284" s="11">
        <v>18592.45</v>
      </c>
      <c r="F284" s="9" t="s">
        <v>432</v>
      </c>
      <c r="G284" s="9">
        <v>75610884</v>
      </c>
    </row>
    <row r="285" spans="1:7" ht="67.5" x14ac:dyDescent="0.25">
      <c r="A285" s="6">
        <v>44708</v>
      </c>
      <c r="B285" s="7" t="s">
        <v>450</v>
      </c>
      <c r="C285" s="16">
        <v>1</v>
      </c>
      <c r="D285" s="11">
        <v>15800</v>
      </c>
      <c r="E285" s="11">
        <v>15800</v>
      </c>
      <c r="F285" s="9" t="s">
        <v>150</v>
      </c>
      <c r="G285" s="9">
        <v>24335088</v>
      </c>
    </row>
    <row r="286" spans="1:7" ht="409.5" x14ac:dyDescent="0.25">
      <c r="A286" s="6">
        <v>44708</v>
      </c>
      <c r="B286" s="7" t="s">
        <v>451</v>
      </c>
      <c r="C286" s="16">
        <v>1</v>
      </c>
      <c r="D286" s="11">
        <v>24000</v>
      </c>
      <c r="E286" s="11">
        <v>24000</v>
      </c>
      <c r="F286" s="9" t="s">
        <v>95</v>
      </c>
      <c r="G286" s="9">
        <v>5759064</v>
      </c>
    </row>
    <row r="287" spans="1:7" ht="108" x14ac:dyDescent="0.25">
      <c r="A287" s="6">
        <v>44708</v>
      </c>
      <c r="B287" s="7" t="s">
        <v>452</v>
      </c>
      <c r="C287" s="16">
        <v>1</v>
      </c>
      <c r="D287" s="11">
        <v>1700</v>
      </c>
      <c r="E287" s="11">
        <v>1700</v>
      </c>
      <c r="F287" s="9" t="s">
        <v>453</v>
      </c>
      <c r="G287" s="9">
        <v>24427160</v>
      </c>
    </row>
    <row r="288" spans="1:7" ht="81" x14ac:dyDescent="0.25">
      <c r="A288" s="6">
        <v>44711</v>
      </c>
      <c r="B288" s="7" t="s">
        <v>454</v>
      </c>
      <c r="C288" s="16">
        <f>+E288/D288</f>
        <v>30</v>
      </c>
      <c r="D288" s="11">
        <v>683.1</v>
      </c>
      <c r="E288" s="11">
        <v>20493</v>
      </c>
      <c r="F288" s="9" t="s">
        <v>455</v>
      </c>
      <c r="G288" s="9">
        <v>67826296</v>
      </c>
    </row>
    <row r="289" spans="1:7" ht="108" x14ac:dyDescent="0.25">
      <c r="A289" s="6">
        <v>44711</v>
      </c>
      <c r="B289" s="7" t="s">
        <v>456</v>
      </c>
      <c r="C289" s="16">
        <v>1</v>
      </c>
      <c r="D289" s="11">
        <v>4400</v>
      </c>
      <c r="E289" s="11">
        <v>4400</v>
      </c>
      <c r="F289" s="9" t="s">
        <v>16</v>
      </c>
      <c r="G289" s="9">
        <v>15340058</v>
      </c>
    </row>
    <row r="290" spans="1:7" ht="94.5" x14ac:dyDescent="0.25">
      <c r="A290" s="6">
        <v>44711</v>
      </c>
      <c r="B290" s="7" t="s">
        <v>457</v>
      </c>
      <c r="C290" s="16">
        <v>1</v>
      </c>
      <c r="D290" s="11">
        <v>20000</v>
      </c>
      <c r="E290" s="11">
        <v>20000</v>
      </c>
      <c r="F290" s="9" t="s">
        <v>458</v>
      </c>
      <c r="G290" s="9">
        <v>4709462</v>
      </c>
    </row>
    <row r="291" spans="1:7" ht="67.5" x14ac:dyDescent="0.25">
      <c r="A291" s="6">
        <v>44711</v>
      </c>
      <c r="B291" s="7" t="s">
        <v>459</v>
      </c>
      <c r="C291" s="16">
        <v>1</v>
      </c>
      <c r="D291" s="11">
        <v>11175</v>
      </c>
      <c r="E291" s="11">
        <v>11175</v>
      </c>
      <c r="F291" s="9" t="s">
        <v>460</v>
      </c>
      <c r="G291" s="9">
        <v>73317284</v>
      </c>
    </row>
    <row r="292" spans="1:7" ht="67.5" x14ac:dyDescent="0.25">
      <c r="A292" s="6">
        <v>44711</v>
      </c>
      <c r="B292" s="7" t="s">
        <v>461</v>
      </c>
      <c r="C292" s="16">
        <v>1</v>
      </c>
      <c r="D292" s="11">
        <v>10000</v>
      </c>
      <c r="E292" s="11">
        <v>10000</v>
      </c>
      <c r="F292" s="9" t="s">
        <v>458</v>
      </c>
      <c r="G292" s="9">
        <v>4709462</v>
      </c>
    </row>
    <row r="293" spans="1:7" ht="148.5" x14ac:dyDescent="0.25">
      <c r="A293" s="6">
        <v>44711</v>
      </c>
      <c r="B293" s="7" t="s">
        <v>462</v>
      </c>
      <c r="C293" s="16">
        <f>+E293/D293</f>
        <v>177</v>
      </c>
      <c r="D293" s="11">
        <v>15</v>
      </c>
      <c r="E293" s="11">
        <v>2655</v>
      </c>
      <c r="F293" s="9" t="s">
        <v>463</v>
      </c>
      <c r="G293" s="9">
        <v>59168161</v>
      </c>
    </row>
    <row r="294" spans="1:7" ht="40.5" x14ac:dyDescent="0.25">
      <c r="A294" s="6">
        <v>44712</v>
      </c>
      <c r="B294" s="7" t="s">
        <v>464</v>
      </c>
      <c r="C294" s="16">
        <v>1</v>
      </c>
      <c r="D294" s="11">
        <v>11405</v>
      </c>
      <c r="E294" s="11">
        <v>11405</v>
      </c>
      <c r="F294" s="9" t="s">
        <v>252</v>
      </c>
      <c r="G294" s="9"/>
    </row>
    <row r="295" spans="1:7" ht="81" x14ac:dyDescent="0.25">
      <c r="A295" s="6">
        <v>44712</v>
      </c>
      <c r="B295" s="7" t="s">
        <v>465</v>
      </c>
      <c r="C295" s="16">
        <v>1</v>
      </c>
      <c r="D295" s="11">
        <v>23768.7</v>
      </c>
      <c r="E295" s="11">
        <v>23768.7</v>
      </c>
      <c r="F295" s="9" t="s">
        <v>466</v>
      </c>
      <c r="G295" s="20">
        <v>1539167</v>
      </c>
    </row>
    <row r="296" spans="1:7" ht="121.5" x14ac:dyDescent="0.25">
      <c r="A296" s="6">
        <v>44712</v>
      </c>
      <c r="B296" s="7" t="s">
        <v>467</v>
      </c>
      <c r="C296" s="16">
        <v>1</v>
      </c>
      <c r="D296" s="11">
        <v>1944</v>
      </c>
      <c r="E296" s="11">
        <v>1944</v>
      </c>
      <c r="F296" s="9" t="s">
        <v>74</v>
      </c>
      <c r="G296" s="9">
        <v>37916270</v>
      </c>
    </row>
    <row r="297" spans="1:7" x14ac:dyDescent="0.25">
      <c r="A297" s="201" t="s">
        <v>470</v>
      </c>
      <c r="B297" s="202"/>
      <c r="C297" s="202"/>
      <c r="D297" s="202"/>
      <c r="E297" s="202"/>
      <c r="F297" s="202"/>
      <c r="G297" s="202"/>
    </row>
    <row r="298" spans="1:7" ht="54" x14ac:dyDescent="0.25">
      <c r="A298" s="6">
        <v>44713</v>
      </c>
      <c r="B298" s="7" t="s">
        <v>471</v>
      </c>
      <c r="C298" s="44">
        <v>1</v>
      </c>
      <c r="D298" s="11">
        <v>6565</v>
      </c>
      <c r="E298" s="11">
        <v>6565</v>
      </c>
      <c r="F298" s="9" t="s">
        <v>472</v>
      </c>
      <c r="G298" s="9"/>
    </row>
    <row r="299" spans="1:7" ht="81" x14ac:dyDescent="0.25">
      <c r="A299" s="6">
        <v>44714</v>
      </c>
      <c r="B299" s="7" t="s">
        <v>473</v>
      </c>
      <c r="C299" s="44">
        <v>1</v>
      </c>
      <c r="D299" s="11">
        <v>3996.8</v>
      </c>
      <c r="E299" s="11">
        <f>D299</f>
        <v>3996.8</v>
      </c>
      <c r="F299" s="9" t="s">
        <v>474</v>
      </c>
      <c r="G299" s="9">
        <v>62878883</v>
      </c>
    </row>
    <row r="300" spans="1:7" ht="40.5" x14ac:dyDescent="0.25">
      <c r="A300" s="6">
        <v>44714</v>
      </c>
      <c r="B300" s="7" t="s">
        <v>475</v>
      </c>
      <c r="C300" s="44">
        <v>14</v>
      </c>
      <c r="D300" s="11">
        <v>495</v>
      </c>
      <c r="E300" s="11">
        <f>D300*14</f>
        <v>6930</v>
      </c>
      <c r="F300" s="9" t="s">
        <v>476</v>
      </c>
      <c r="G300" s="9">
        <v>83621490</v>
      </c>
    </row>
    <row r="301" spans="1:7" ht="67.5" x14ac:dyDescent="0.25">
      <c r="A301" s="6">
        <v>44714</v>
      </c>
      <c r="B301" s="7" t="s">
        <v>477</v>
      </c>
      <c r="C301" s="44">
        <v>1</v>
      </c>
      <c r="D301" s="11">
        <v>2587.8000000000002</v>
      </c>
      <c r="E301" s="11">
        <v>2587.8000000000002</v>
      </c>
      <c r="F301" s="9" t="s">
        <v>478</v>
      </c>
      <c r="G301" s="9">
        <v>16102673</v>
      </c>
    </row>
    <row r="302" spans="1:7" ht="40.5" x14ac:dyDescent="0.25">
      <c r="A302" s="6">
        <v>44714</v>
      </c>
      <c r="B302" s="7" t="s">
        <v>479</v>
      </c>
      <c r="C302" s="44">
        <v>1</v>
      </c>
      <c r="D302" s="11">
        <v>5499</v>
      </c>
      <c r="E302" s="11">
        <v>5499</v>
      </c>
      <c r="F302" s="9" t="s">
        <v>192</v>
      </c>
      <c r="G302" s="9">
        <v>979767</v>
      </c>
    </row>
    <row r="303" spans="1:7" ht="54" x14ac:dyDescent="0.25">
      <c r="A303" s="6">
        <v>44714</v>
      </c>
      <c r="B303" s="45" t="s">
        <v>480</v>
      </c>
      <c r="C303" s="44">
        <v>1</v>
      </c>
      <c r="D303" s="8">
        <v>15969.5</v>
      </c>
      <c r="E303" s="8">
        <v>15969.5</v>
      </c>
      <c r="F303" s="9" t="s">
        <v>481</v>
      </c>
      <c r="G303" s="9">
        <v>5908248</v>
      </c>
    </row>
    <row r="304" spans="1:7" ht="351" x14ac:dyDescent="0.25">
      <c r="A304" s="6">
        <v>44714</v>
      </c>
      <c r="B304" s="7" t="s">
        <v>482</v>
      </c>
      <c r="C304" s="44">
        <v>1</v>
      </c>
      <c r="D304" s="8">
        <v>24000</v>
      </c>
      <c r="E304" s="8">
        <v>24000</v>
      </c>
      <c r="F304" s="9" t="s">
        <v>483</v>
      </c>
      <c r="G304" s="9">
        <v>351598</v>
      </c>
    </row>
    <row r="305" spans="1:7" ht="216" x14ac:dyDescent="0.25">
      <c r="A305" s="6">
        <v>44714</v>
      </c>
      <c r="B305" s="7" t="s">
        <v>484</v>
      </c>
      <c r="C305" s="44">
        <v>1</v>
      </c>
      <c r="D305" s="8">
        <v>16400</v>
      </c>
      <c r="E305" s="8">
        <v>16400</v>
      </c>
      <c r="F305" s="9" t="s">
        <v>95</v>
      </c>
      <c r="G305" s="9">
        <v>5759064</v>
      </c>
    </row>
    <row r="306" spans="1:7" ht="216" x14ac:dyDescent="0.25">
      <c r="A306" s="6">
        <v>44715</v>
      </c>
      <c r="B306" s="7" t="s">
        <v>485</v>
      </c>
      <c r="C306" s="44">
        <v>1</v>
      </c>
      <c r="D306" s="8">
        <v>16150</v>
      </c>
      <c r="E306" s="11">
        <v>16150</v>
      </c>
      <c r="F306" s="9" t="s">
        <v>357</v>
      </c>
      <c r="G306" s="9">
        <v>108769976</v>
      </c>
    </row>
    <row r="307" spans="1:7" ht="283.5" x14ac:dyDescent="0.25">
      <c r="A307" s="6">
        <v>44715</v>
      </c>
      <c r="B307" s="7" t="s">
        <v>486</v>
      </c>
      <c r="C307" s="44">
        <v>1</v>
      </c>
      <c r="D307" s="8">
        <v>16150</v>
      </c>
      <c r="E307" s="11">
        <v>16150</v>
      </c>
      <c r="F307" s="9" t="s">
        <v>357</v>
      </c>
      <c r="G307" s="9">
        <v>108769976</v>
      </c>
    </row>
    <row r="308" spans="1:7" ht="297" x14ac:dyDescent="0.25">
      <c r="A308" s="6">
        <v>44718</v>
      </c>
      <c r="B308" s="7" t="s">
        <v>487</v>
      </c>
      <c r="C308" s="44">
        <v>1</v>
      </c>
      <c r="D308" s="8">
        <v>16150</v>
      </c>
      <c r="E308" s="11">
        <v>16150</v>
      </c>
      <c r="F308" s="9" t="s">
        <v>357</v>
      </c>
      <c r="G308" s="9">
        <v>108769976</v>
      </c>
    </row>
    <row r="309" spans="1:7" ht="108" x14ac:dyDescent="0.25">
      <c r="A309" s="6">
        <v>44718</v>
      </c>
      <c r="B309" s="7" t="s">
        <v>488</v>
      </c>
      <c r="C309" s="44">
        <v>1</v>
      </c>
      <c r="D309" s="8">
        <v>3021</v>
      </c>
      <c r="E309" s="8">
        <v>3021</v>
      </c>
      <c r="F309" s="9" t="s">
        <v>74</v>
      </c>
      <c r="G309" s="9">
        <v>37916270</v>
      </c>
    </row>
    <row r="310" spans="1:7" ht="81" x14ac:dyDescent="0.25">
      <c r="A310" s="6">
        <v>44718</v>
      </c>
      <c r="B310" s="7" t="s">
        <v>489</v>
      </c>
      <c r="C310" s="44">
        <v>1</v>
      </c>
      <c r="D310" s="8">
        <v>5150</v>
      </c>
      <c r="E310" s="8">
        <v>5150</v>
      </c>
      <c r="F310" s="9" t="s">
        <v>65</v>
      </c>
      <c r="G310" s="9">
        <v>7003188</v>
      </c>
    </row>
    <row r="311" spans="1:7" ht="108" x14ac:dyDescent="0.25">
      <c r="A311" s="6">
        <v>44718</v>
      </c>
      <c r="B311" s="9" t="s">
        <v>490</v>
      </c>
      <c r="C311" s="44">
        <v>1</v>
      </c>
      <c r="D311" s="8">
        <v>13950</v>
      </c>
      <c r="E311" s="11">
        <v>13950</v>
      </c>
      <c r="F311" s="9" t="s">
        <v>357</v>
      </c>
      <c r="G311" s="9">
        <v>108769976</v>
      </c>
    </row>
    <row r="312" spans="1:7" ht="283.5" x14ac:dyDescent="0.25">
      <c r="A312" s="6">
        <v>44719</v>
      </c>
      <c r="B312" s="9" t="s">
        <v>491</v>
      </c>
      <c r="C312" s="44">
        <v>1</v>
      </c>
      <c r="D312" s="8">
        <v>8050</v>
      </c>
      <c r="E312" s="11">
        <v>8050</v>
      </c>
      <c r="F312" s="9" t="s">
        <v>16</v>
      </c>
      <c r="G312" s="9"/>
    </row>
    <row r="313" spans="1:7" ht="135" x14ac:dyDescent="0.25">
      <c r="A313" s="6">
        <v>44719</v>
      </c>
      <c r="B313" s="9" t="s">
        <v>492</v>
      </c>
      <c r="C313" s="44">
        <v>1</v>
      </c>
      <c r="D313" s="8">
        <v>8400</v>
      </c>
      <c r="E313" s="11">
        <v>8400</v>
      </c>
      <c r="F313" s="9" t="s">
        <v>95</v>
      </c>
      <c r="G313" s="9">
        <v>5759064</v>
      </c>
    </row>
    <row r="314" spans="1:7" ht="148.5" x14ac:dyDescent="0.25">
      <c r="A314" s="6">
        <v>44719</v>
      </c>
      <c r="B314" s="9" t="s">
        <v>493</v>
      </c>
      <c r="C314" s="44">
        <v>1</v>
      </c>
      <c r="D314" s="8">
        <v>18984</v>
      </c>
      <c r="E314" s="11">
        <v>18984</v>
      </c>
      <c r="F314" s="9" t="s">
        <v>494</v>
      </c>
      <c r="G314" s="9"/>
    </row>
    <row r="315" spans="1:7" ht="135" x14ac:dyDescent="0.25">
      <c r="A315" s="6">
        <v>44719</v>
      </c>
      <c r="B315" s="9" t="s">
        <v>495</v>
      </c>
      <c r="C315" s="44">
        <v>1</v>
      </c>
      <c r="D315" s="8">
        <v>25000</v>
      </c>
      <c r="E315" s="11">
        <v>25000</v>
      </c>
      <c r="F315" s="9" t="s">
        <v>458</v>
      </c>
      <c r="G315" s="9">
        <v>4709462</v>
      </c>
    </row>
    <row r="316" spans="1:7" ht="40.5" x14ac:dyDescent="0.25">
      <c r="A316" s="6">
        <v>44719</v>
      </c>
      <c r="B316" s="9" t="s">
        <v>496</v>
      </c>
      <c r="C316" s="44">
        <v>1</v>
      </c>
      <c r="D316" s="8">
        <v>24835.72</v>
      </c>
      <c r="E316" s="46">
        <v>24835.72</v>
      </c>
      <c r="F316" s="9" t="s">
        <v>497</v>
      </c>
      <c r="G316" s="9">
        <v>87098237</v>
      </c>
    </row>
    <row r="317" spans="1:7" ht="67.5" x14ac:dyDescent="0.25">
      <c r="A317" s="6">
        <v>44719</v>
      </c>
      <c r="B317" s="9" t="s">
        <v>498</v>
      </c>
      <c r="C317" s="44">
        <v>1</v>
      </c>
      <c r="D317" s="8">
        <v>2079</v>
      </c>
      <c r="E317" s="11">
        <v>24948</v>
      </c>
      <c r="F317" s="20" t="s">
        <v>389</v>
      </c>
      <c r="G317" s="9">
        <v>24975168</v>
      </c>
    </row>
    <row r="318" spans="1:7" ht="40.5" x14ac:dyDescent="0.25">
      <c r="A318" s="6">
        <v>44720</v>
      </c>
      <c r="B318" s="7" t="s">
        <v>499</v>
      </c>
      <c r="C318" s="44">
        <v>1</v>
      </c>
      <c r="D318" s="8">
        <v>39118</v>
      </c>
      <c r="E318" s="11">
        <v>39118</v>
      </c>
      <c r="F318" s="9" t="s">
        <v>500</v>
      </c>
      <c r="G318" s="9">
        <v>105779792</v>
      </c>
    </row>
    <row r="319" spans="1:7" ht="121.5" x14ac:dyDescent="0.25">
      <c r="A319" s="6">
        <v>44721</v>
      </c>
      <c r="B319" s="7" t="s">
        <v>501</v>
      </c>
      <c r="C319" s="44">
        <v>300</v>
      </c>
      <c r="D319" s="8">
        <v>8</v>
      </c>
      <c r="E319" s="11">
        <v>2400</v>
      </c>
      <c r="F319" s="9" t="s">
        <v>59</v>
      </c>
      <c r="G319" s="9"/>
    </row>
    <row r="320" spans="1:7" ht="148.5" x14ac:dyDescent="0.25">
      <c r="A320" s="6">
        <v>44721</v>
      </c>
      <c r="B320" s="7" t="s">
        <v>502</v>
      </c>
      <c r="C320" s="44">
        <v>1</v>
      </c>
      <c r="D320" s="8">
        <v>2880</v>
      </c>
      <c r="E320" s="11">
        <v>2880</v>
      </c>
      <c r="F320" s="9" t="s">
        <v>15</v>
      </c>
      <c r="G320" s="9">
        <v>44131933</v>
      </c>
    </row>
    <row r="321" spans="1:7" ht="121.5" x14ac:dyDescent="0.25">
      <c r="A321" s="6">
        <v>44722</v>
      </c>
      <c r="B321" s="7" t="s">
        <v>503</v>
      </c>
      <c r="C321" s="44">
        <v>1</v>
      </c>
      <c r="D321" s="8">
        <v>15146</v>
      </c>
      <c r="E321" s="11">
        <v>15146</v>
      </c>
      <c r="F321" s="9" t="s">
        <v>504</v>
      </c>
      <c r="G321" s="9">
        <v>4539559</v>
      </c>
    </row>
    <row r="322" spans="1:7" ht="81" x14ac:dyDescent="0.25">
      <c r="A322" s="6">
        <v>44722</v>
      </c>
      <c r="B322" s="7" t="s">
        <v>505</v>
      </c>
      <c r="C322" s="44">
        <v>1</v>
      </c>
      <c r="D322" s="8">
        <v>8803.8700000000008</v>
      </c>
      <c r="E322" s="8">
        <v>8803.8700000000008</v>
      </c>
      <c r="F322" s="9" t="s">
        <v>92</v>
      </c>
      <c r="G322" s="9">
        <v>9769862</v>
      </c>
    </row>
    <row r="323" spans="1:7" ht="121.5" x14ac:dyDescent="0.25">
      <c r="A323" s="6">
        <v>44726</v>
      </c>
      <c r="B323" s="7" t="s">
        <v>506</v>
      </c>
      <c r="C323" s="44">
        <v>1</v>
      </c>
      <c r="D323" s="8">
        <v>2975</v>
      </c>
      <c r="E323" s="8">
        <v>2975</v>
      </c>
      <c r="F323" s="9" t="s">
        <v>507</v>
      </c>
      <c r="G323" s="9">
        <v>109393562</v>
      </c>
    </row>
    <row r="324" spans="1:7" ht="189" x14ac:dyDescent="0.25">
      <c r="A324" s="6">
        <v>44727</v>
      </c>
      <c r="B324" s="7" t="s">
        <v>508</v>
      </c>
      <c r="C324" s="44">
        <v>40</v>
      </c>
      <c r="D324" s="8">
        <v>451</v>
      </c>
      <c r="E324" s="11">
        <v>18040</v>
      </c>
      <c r="F324" s="9" t="s">
        <v>137</v>
      </c>
      <c r="G324" s="9">
        <v>109524977</v>
      </c>
    </row>
    <row r="325" spans="1:7" ht="94.5" x14ac:dyDescent="0.25">
      <c r="A325" s="6">
        <v>44732</v>
      </c>
      <c r="B325" s="7" t="s">
        <v>509</v>
      </c>
      <c r="C325" s="44">
        <v>1</v>
      </c>
      <c r="D325" s="8">
        <v>3760.92</v>
      </c>
      <c r="E325" s="11">
        <v>3760.92</v>
      </c>
      <c r="F325" s="9" t="s">
        <v>353</v>
      </c>
      <c r="G325" s="9">
        <v>23156759</v>
      </c>
    </row>
    <row r="326" spans="1:7" ht="121.5" x14ac:dyDescent="0.25">
      <c r="A326" s="6">
        <v>44733</v>
      </c>
      <c r="B326" s="7" t="s">
        <v>510</v>
      </c>
      <c r="C326" s="44">
        <v>1</v>
      </c>
      <c r="D326" s="8">
        <v>3705</v>
      </c>
      <c r="E326" s="11">
        <v>3705</v>
      </c>
      <c r="F326" s="9" t="s">
        <v>235</v>
      </c>
      <c r="G326" s="9">
        <v>4539559</v>
      </c>
    </row>
    <row r="327" spans="1:7" ht="67.5" x14ac:dyDescent="0.25">
      <c r="A327" s="6">
        <v>44733</v>
      </c>
      <c r="B327" s="7" t="s">
        <v>511</v>
      </c>
      <c r="C327" s="44">
        <v>1</v>
      </c>
      <c r="D327" s="8">
        <v>7649.83</v>
      </c>
      <c r="E327" s="11">
        <v>7649.83</v>
      </c>
      <c r="F327" s="9" t="s">
        <v>512</v>
      </c>
      <c r="G327" s="9">
        <v>5402026</v>
      </c>
    </row>
    <row r="328" spans="1:7" ht="121.5" x14ac:dyDescent="0.25">
      <c r="A328" s="6">
        <v>44734</v>
      </c>
      <c r="B328" s="7" t="s">
        <v>513</v>
      </c>
      <c r="C328" s="44">
        <f>+E328/D328</f>
        <v>12</v>
      </c>
      <c r="D328" s="8">
        <v>995</v>
      </c>
      <c r="E328" s="11">
        <v>11940</v>
      </c>
      <c r="F328" s="9" t="s">
        <v>221</v>
      </c>
      <c r="G328" s="9">
        <v>7995040</v>
      </c>
    </row>
    <row r="329" spans="1:7" ht="81" x14ac:dyDescent="0.25">
      <c r="A329" s="6">
        <v>44734</v>
      </c>
      <c r="B329" s="7" t="s">
        <v>514</v>
      </c>
      <c r="C329" s="44">
        <f>+E329/D329</f>
        <v>1000</v>
      </c>
      <c r="D329" s="8">
        <v>4.25</v>
      </c>
      <c r="E329" s="8">
        <v>4250</v>
      </c>
      <c r="F329" s="9" t="s">
        <v>515</v>
      </c>
      <c r="G329" s="9">
        <v>23298561</v>
      </c>
    </row>
    <row r="330" spans="1:7" ht="67.5" x14ac:dyDescent="0.25">
      <c r="A330" s="6">
        <v>44734</v>
      </c>
      <c r="B330" s="7" t="s">
        <v>516</v>
      </c>
      <c r="C330" s="44">
        <v>1</v>
      </c>
      <c r="D330" s="8">
        <v>14976.88</v>
      </c>
      <c r="E330" s="8">
        <v>14976.88</v>
      </c>
      <c r="F330" s="9" t="s">
        <v>517</v>
      </c>
      <c r="G330" s="9">
        <v>39363759</v>
      </c>
    </row>
    <row r="331" spans="1:7" ht="175.5" x14ac:dyDescent="0.25">
      <c r="A331" s="6">
        <v>44734</v>
      </c>
      <c r="B331" s="9" t="s">
        <v>518</v>
      </c>
      <c r="C331" s="44">
        <v>1</v>
      </c>
      <c r="D331" s="8">
        <v>5583</v>
      </c>
      <c r="E331" s="11">
        <v>5583</v>
      </c>
      <c r="F331" s="9" t="s">
        <v>74</v>
      </c>
      <c r="G331" s="9">
        <v>37916270</v>
      </c>
    </row>
    <row r="332" spans="1:7" ht="54" x14ac:dyDescent="0.25">
      <c r="A332" s="6">
        <v>44734</v>
      </c>
      <c r="B332" s="9" t="s">
        <v>519</v>
      </c>
      <c r="C332" s="44">
        <f t="shared" ref="C332:C342" si="3">+E332/D332</f>
        <v>1000</v>
      </c>
      <c r="D332" s="8">
        <v>25</v>
      </c>
      <c r="E332" s="11">
        <v>25000</v>
      </c>
      <c r="F332" s="9" t="s">
        <v>520</v>
      </c>
      <c r="G332" s="9">
        <v>5750814</v>
      </c>
    </row>
    <row r="333" spans="1:7" ht="40.5" x14ac:dyDescent="0.25">
      <c r="A333" s="6">
        <v>44735</v>
      </c>
      <c r="B333" s="7" t="s">
        <v>521</v>
      </c>
      <c r="C333" s="44">
        <f t="shared" si="3"/>
        <v>50</v>
      </c>
      <c r="D333" s="8">
        <v>64</v>
      </c>
      <c r="E333" s="8">
        <v>3200</v>
      </c>
      <c r="F333" s="9" t="s">
        <v>522</v>
      </c>
      <c r="G333" s="9">
        <v>7151667</v>
      </c>
    </row>
    <row r="334" spans="1:7" ht="40.5" x14ac:dyDescent="0.25">
      <c r="A334" s="6">
        <v>44735</v>
      </c>
      <c r="B334" s="7" t="s">
        <v>523</v>
      </c>
      <c r="C334" s="44">
        <f t="shared" si="3"/>
        <v>50</v>
      </c>
      <c r="D334" s="8">
        <v>31.96</v>
      </c>
      <c r="E334" s="8">
        <v>1598</v>
      </c>
      <c r="F334" s="9" t="s">
        <v>524</v>
      </c>
      <c r="G334" s="9">
        <v>84212489</v>
      </c>
    </row>
    <row r="335" spans="1:7" ht="40.5" x14ac:dyDescent="0.25">
      <c r="A335" s="6">
        <v>44735</v>
      </c>
      <c r="B335" s="7" t="s">
        <v>525</v>
      </c>
      <c r="C335" s="44">
        <f t="shared" si="3"/>
        <v>100</v>
      </c>
      <c r="D335" s="8">
        <v>20</v>
      </c>
      <c r="E335" s="11">
        <v>2000</v>
      </c>
      <c r="F335" s="9" t="s">
        <v>522</v>
      </c>
      <c r="G335" s="9">
        <v>7151667</v>
      </c>
    </row>
    <row r="336" spans="1:7" ht="40.5" x14ac:dyDescent="0.25">
      <c r="A336" s="6">
        <v>44735</v>
      </c>
      <c r="B336" s="7" t="s">
        <v>526</v>
      </c>
      <c r="C336" s="44">
        <f t="shared" si="3"/>
        <v>50</v>
      </c>
      <c r="D336" s="8">
        <v>34.76</v>
      </c>
      <c r="E336" s="11">
        <v>1738</v>
      </c>
      <c r="F336" s="9" t="s">
        <v>524</v>
      </c>
      <c r="G336" s="9">
        <v>84212489</v>
      </c>
    </row>
    <row r="337" spans="1:7" ht="40.5" x14ac:dyDescent="0.25">
      <c r="A337" s="6">
        <v>44735</v>
      </c>
      <c r="B337" s="7" t="s">
        <v>527</v>
      </c>
      <c r="C337" s="44">
        <f t="shared" si="3"/>
        <v>2</v>
      </c>
      <c r="D337" s="8">
        <v>645.28</v>
      </c>
      <c r="E337" s="11">
        <v>1290.56</v>
      </c>
      <c r="F337" s="9" t="s">
        <v>528</v>
      </c>
      <c r="G337" s="9">
        <v>4751124</v>
      </c>
    </row>
    <row r="338" spans="1:7" ht="40.5" x14ac:dyDescent="0.25">
      <c r="A338" s="6">
        <v>44735</v>
      </c>
      <c r="B338" s="7" t="s">
        <v>529</v>
      </c>
      <c r="C338" s="44">
        <f t="shared" si="3"/>
        <v>75</v>
      </c>
      <c r="D338" s="8">
        <v>60.71</v>
      </c>
      <c r="E338" s="11">
        <v>4553.25</v>
      </c>
      <c r="F338" s="9" t="s">
        <v>530</v>
      </c>
      <c r="G338" s="9">
        <v>45694192</v>
      </c>
    </row>
    <row r="339" spans="1:7" ht="40.5" x14ac:dyDescent="0.25">
      <c r="A339" s="6">
        <v>44735</v>
      </c>
      <c r="B339" s="7" t="s">
        <v>531</v>
      </c>
      <c r="C339" s="44">
        <f t="shared" si="3"/>
        <v>10</v>
      </c>
      <c r="D339" s="8">
        <v>156</v>
      </c>
      <c r="E339" s="11">
        <v>1560</v>
      </c>
      <c r="F339" s="9" t="s">
        <v>522</v>
      </c>
      <c r="G339" s="9">
        <v>7151667</v>
      </c>
    </row>
    <row r="340" spans="1:7" ht="40.5" x14ac:dyDescent="0.25">
      <c r="A340" s="6">
        <v>44735</v>
      </c>
      <c r="B340" s="7" t="s">
        <v>532</v>
      </c>
      <c r="C340" s="44">
        <f t="shared" si="3"/>
        <v>50</v>
      </c>
      <c r="D340" s="8">
        <v>61.57</v>
      </c>
      <c r="E340" s="8">
        <v>3078.5</v>
      </c>
      <c r="F340" s="9" t="s">
        <v>528</v>
      </c>
      <c r="G340" s="9">
        <v>4751124</v>
      </c>
    </row>
    <row r="341" spans="1:7" ht="54" x14ac:dyDescent="0.25">
      <c r="A341" s="6">
        <v>44735</v>
      </c>
      <c r="B341" s="7" t="s">
        <v>533</v>
      </c>
      <c r="C341" s="44">
        <f t="shared" si="3"/>
        <v>300</v>
      </c>
      <c r="D341" s="8">
        <v>4.3499999999999996</v>
      </c>
      <c r="E341" s="8">
        <v>1305</v>
      </c>
      <c r="F341" s="9" t="s">
        <v>534</v>
      </c>
      <c r="G341" s="9">
        <v>326895</v>
      </c>
    </row>
    <row r="342" spans="1:7" ht="40.5" x14ac:dyDescent="0.25">
      <c r="A342" s="6">
        <v>44735</v>
      </c>
      <c r="B342" s="7" t="s">
        <v>535</v>
      </c>
      <c r="C342" s="44">
        <f t="shared" si="3"/>
        <v>999.99999999999989</v>
      </c>
      <c r="D342" s="8">
        <v>2.4700000000000002</v>
      </c>
      <c r="E342" s="11">
        <v>2470</v>
      </c>
      <c r="F342" s="9" t="s">
        <v>534</v>
      </c>
      <c r="G342" s="9">
        <v>326895</v>
      </c>
    </row>
    <row r="343" spans="1:7" ht="54" x14ac:dyDescent="0.25">
      <c r="A343" s="6">
        <v>44735</v>
      </c>
      <c r="B343" s="7" t="s">
        <v>536</v>
      </c>
      <c r="C343" s="44">
        <v>1</v>
      </c>
      <c r="D343" s="8">
        <v>4941.8999999999996</v>
      </c>
      <c r="E343" s="8">
        <v>4941.8999999999996</v>
      </c>
      <c r="F343" s="9" t="s">
        <v>537</v>
      </c>
      <c r="G343" s="9">
        <v>320811</v>
      </c>
    </row>
    <row r="344" spans="1:7" ht="270" x14ac:dyDescent="0.25">
      <c r="A344" s="6">
        <v>44735</v>
      </c>
      <c r="B344" s="7" t="s">
        <v>538</v>
      </c>
      <c r="C344" s="44">
        <v>1</v>
      </c>
      <c r="D344" s="8">
        <v>15121.5</v>
      </c>
      <c r="E344" s="11">
        <v>15121.5</v>
      </c>
      <c r="F344" s="9" t="s">
        <v>16</v>
      </c>
      <c r="G344" s="9">
        <v>15340058</v>
      </c>
    </row>
    <row r="345" spans="1:7" ht="108" x14ac:dyDescent="0.25">
      <c r="A345" s="6">
        <v>44735</v>
      </c>
      <c r="B345" s="7" t="s">
        <v>539</v>
      </c>
      <c r="C345" s="44">
        <v>1</v>
      </c>
      <c r="D345" s="8">
        <v>2466.02</v>
      </c>
      <c r="E345" s="8">
        <v>2466.02</v>
      </c>
      <c r="F345" s="9" t="s">
        <v>432</v>
      </c>
      <c r="G345" s="9">
        <v>75610884</v>
      </c>
    </row>
    <row r="346" spans="1:7" ht="148.5" x14ac:dyDescent="0.25">
      <c r="A346" s="6">
        <v>44735</v>
      </c>
      <c r="B346" s="7" t="s">
        <v>540</v>
      </c>
      <c r="C346" s="44">
        <v>1</v>
      </c>
      <c r="D346" s="8">
        <v>3287.31</v>
      </c>
      <c r="E346" s="11">
        <v>3287.31</v>
      </c>
      <c r="F346" s="9" t="s">
        <v>224</v>
      </c>
      <c r="G346" s="9"/>
    </row>
    <row r="347" spans="1:7" ht="54" x14ac:dyDescent="0.25">
      <c r="A347" s="6">
        <v>44735</v>
      </c>
      <c r="B347" s="7" t="s">
        <v>541</v>
      </c>
      <c r="C347" s="44">
        <v>1</v>
      </c>
      <c r="D347" s="8">
        <f>795+645</f>
        <v>1440</v>
      </c>
      <c r="E347" s="11">
        <f>645+795</f>
        <v>1440</v>
      </c>
      <c r="F347" s="9" t="s">
        <v>542</v>
      </c>
      <c r="G347" s="9" t="s">
        <v>543</v>
      </c>
    </row>
    <row r="348" spans="1:7" ht="81" x14ac:dyDescent="0.25">
      <c r="A348" s="6">
        <v>44735</v>
      </c>
      <c r="B348" s="7" t="s">
        <v>544</v>
      </c>
      <c r="C348" s="44">
        <v>2</v>
      </c>
      <c r="D348" s="8">
        <v>1200</v>
      </c>
      <c r="E348" s="11">
        <v>2400</v>
      </c>
      <c r="F348" s="9" t="s">
        <v>545</v>
      </c>
      <c r="G348" s="9">
        <v>7110561</v>
      </c>
    </row>
    <row r="349" spans="1:7" ht="189" x14ac:dyDescent="0.25">
      <c r="A349" s="6">
        <v>44736</v>
      </c>
      <c r="B349" s="7" t="s">
        <v>546</v>
      </c>
      <c r="C349" s="44">
        <v>1</v>
      </c>
      <c r="D349" s="8">
        <v>10332.5</v>
      </c>
      <c r="E349" s="11">
        <v>10332.5</v>
      </c>
      <c r="F349" s="9" t="s">
        <v>547</v>
      </c>
      <c r="G349" s="9">
        <v>89771125</v>
      </c>
    </row>
    <row r="350" spans="1:7" ht="94.5" x14ac:dyDescent="0.25">
      <c r="A350" s="6">
        <v>44736</v>
      </c>
      <c r="B350" s="7" t="s">
        <v>548</v>
      </c>
      <c r="C350" s="44">
        <v>1</v>
      </c>
      <c r="D350" s="8">
        <v>20756</v>
      </c>
      <c r="E350" s="8">
        <v>20756</v>
      </c>
      <c r="F350" s="9" t="s">
        <v>549</v>
      </c>
      <c r="G350" s="9">
        <v>42409160</v>
      </c>
    </row>
    <row r="351" spans="1:7" ht="81" x14ac:dyDescent="0.25">
      <c r="A351" s="6">
        <v>44736</v>
      </c>
      <c r="B351" s="7" t="s">
        <v>550</v>
      </c>
      <c r="C351" s="44">
        <f>+E351/D351</f>
        <v>5000</v>
      </c>
      <c r="D351" s="8">
        <v>1.1000000000000001</v>
      </c>
      <c r="E351" s="11">
        <v>5500</v>
      </c>
      <c r="F351" s="9" t="s">
        <v>551</v>
      </c>
      <c r="G351" s="9">
        <v>1532227</v>
      </c>
    </row>
    <row r="352" spans="1:7" ht="94.5" x14ac:dyDescent="0.25">
      <c r="A352" s="6">
        <v>44736</v>
      </c>
      <c r="B352" s="7" t="s">
        <v>552</v>
      </c>
      <c r="C352" s="44">
        <f>+E352/D352</f>
        <v>5000</v>
      </c>
      <c r="D352" s="8">
        <v>0.68</v>
      </c>
      <c r="E352" s="11">
        <v>3400</v>
      </c>
      <c r="F352" s="9" t="s">
        <v>553</v>
      </c>
      <c r="G352" s="9"/>
    </row>
    <row r="353" spans="1:7" ht="141" x14ac:dyDescent="0.25">
      <c r="A353" s="6">
        <v>44739</v>
      </c>
      <c r="B353" s="7" t="s">
        <v>554</v>
      </c>
      <c r="C353" s="44">
        <v>1</v>
      </c>
      <c r="D353" s="8">
        <v>11500</v>
      </c>
      <c r="E353" s="11">
        <v>11500</v>
      </c>
      <c r="F353" s="9" t="s">
        <v>555</v>
      </c>
      <c r="G353" s="9" t="s">
        <v>556</v>
      </c>
    </row>
    <row r="354" spans="1:7" ht="54" x14ac:dyDescent="0.25">
      <c r="A354" s="6">
        <v>44739</v>
      </c>
      <c r="B354" s="7" t="s">
        <v>557</v>
      </c>
      <c r="C354" s="44">
        <v>1</v>
      </c>
      <c r="D354" s="8">
        <v>24255</v>
      </c>
      <c r="E354" s="8">
        <v>24255</v>
      </c>
      <c r="F354" s="9" t="s">
        <v>555</v>
      </c>
      <c r="G354" s="9" t="s">
        <v>556</v>
      </c>
    </row>
    <row r="355" spans="1:7" ht="54" x14ac:dyDescent="0.25">
      <c r="A355" s="6">
        <v>44739</v>
      </c>
      <c r="B355" s="7" t="s">
        <v>558</v>
      </c>
      <c r="C355" s="44">
        <v>1</v>
      </c>
      <c r="D355" s="11">
        <v>19845</v>
      </c>
      <c r="E355" s="11">
        <v>19845</v>
      </c>
      <c r="F355" s="9" t="s">
        <v>555</v>
      </c>
      <c r="G355" s="9" t="s">
        <v>556</v>
      </c>
    </row>
    <row r="356" spans="1:7" x14ac:dyDescent="0.25">
      <c r="A356" s="201" t="s">
        <v>559</v>
      </c>
      <c r="B356" s="202"/>
      <c r="C356" s="202"/>
      <c r="D356" s="202"/>
      <c r="E356" s="202"/>
      <c r="F356" s="202"/>
      <c r="G356" s="202"/>
    </row>
    <row r="357" spans="1:7" ht="121.5" x14ac:dyDescent="0.25">
      <c r="A357" s="26">
        <v>44743</v>
      </c>
      <c r="B357" s="47" t="s">
        <v>560</v>
      </c>
      <c r="C357" s="16">
        <v>1</v>
      </c>
      <c r="D357" s="29">
        <v>12821.71</v>
      </c>
      <c r="E357" s="29">
        <v>12821.71</v>
      </c>
      <c r="F357" s="30" t="s">
        <v>561</v>
      </c>
      <c r="G357" s="30">
        <v>332917</v>
      </c>
    </row>
    <row r="358" spans="1:7" ht="54" x14ac:dyDescent="0.25">
      <c r="A358" s="6">
        <v>44747</v>
      </c>
      <c r="B358" s="7" t="s">
        <v>562</v>
      </c>
      <c r="C358" s="16">
        <v>1</v>
      </c>
      <c r="D358" s="8">
        <v>10640</v>
      </c>
      <c r="E358" s="8">
        <v>10640</v>
      </c>
      <c r="F358" s="9" t="s">
        <v>65</v>
      </c>
      <c r="G358" s="9">
        <v>7003188</v>
      </c>
    </row>
    <row r="359" spans="1:7" ht="108" x14ac:dyDescent="0.25">
      <c r="A359" s="6">
        <v>44747</v>
      </c>
      <c r="B359" s="7" t="s">
        <v>563</v>
      </c>
      <c r="C359" s="16">
        <f>+E359/D359</f>
        <v>250</v>
      </c>
      <c r="D359" s="8">
        <v>90</v>
      </c>
      <c r="E359" s="8">
        <v>22500</v>
      </c>
      <c r="F359" s="9" t="s">
        <v>418</v>
      </c>
      <c r="G359" s="9">
        <v>65284933</v>
      </c>
    </row>
    <row r="360" spans="1:7" ht="121.5" x14ac:dyDescent="0.25">
      <c r="A360" s="6">
        <v>44747</v>
      </c>
      <c r="B360" s="7" t="s">
        <v>564</v>
      </c>
      <c r="C360" s="16">
        <f>+E360/D360</f>
        <v>18</v>
      </c>
      <c r="D360" s="29">
        <v>1320</v>
      </c>
      <c r="E360" s="29">
        <v>23760</v>
      </c>
      <c r="F360" s="30" t="s">
        <v>221</v>
      </c>
      <c r="G360" s="9">
        <v>7995040</v>
      </c>
    </row>
    <row r="361" spans="1:7" ht="54" x14ac:dyDescent="0.25">
      <c r="A361" s="6">
        <v>44747</v>
      </c>
      <c r="B361" s="7" t="s">
        <v>565</v>
      </c>
      <c r="C361" s="16">
        <v>1</v>
      </c>
      <c r="D361" s="29">
        <v>24985</v>
      </c>
      <c r="E361" s="29">
        <v>24985</v>
      </c>
      <c r="F361" s="9" t="s">
        <v>566</v>
      </c>
      <c r="G361" s="9">
        <v>30203333</v>
      </c>
    </row>
    <row r="362" spans="1:7" ht="67.5" x14ac:dyDescent="0.25">
      <c r="A362" s="6">
        <v>44748</v>
      </c>
      <c r="B362" s="7" t="s">
        <v>567</v>
      </c>
      <c r="C362" s="16">
        <v>1</v>
      </c>
      <c r="D362" s="29">
        <v>23600</v>
      </c>
      <c r="E362" s="29">
        <v>23600</v>
      </c>
      <c r="F362" s="9" t="s">
        <v>277</v>
      </c>
      <c r="G362" s="9">
        <v>95831789</v>
      </c>
    </row>
    <row r="363" spans="1:7" ht="121.5" x14ac:dyDescent="0.25">
      <c r="A363" s="6">
        <v>44748</v>
      </c>
      <c r="B363" s="7" t="s">
        <v>568</v>
      </c>
      <c r="C363" s="16">
        <f>+E363/D363</f>
        <v>2</v>
      </c>
      <c r="D363" s="29">
        <v>1425</v>
      </c>
      <c r="E363" s="29">
        <v>2850</v>
      </c>
      <c r="F363" s="9" t="s">
        <v>95</v>
      </c>
      <c r="G363" s="9">
        <v>5759064</v>
      </c>
    </row>
    <row r="364" spans="1:7" ht="94.5" x14ac:dyDescent="0.25">
      <c r="A364" s="6">
        <v>44749</v>
      </c>
      <c r="B364" s="7" t="s">
        <v>569</v>
      </c>
      <c r="C364" s="16">
        <v>1</v>
      </c>
      <c r="D364" s="29">
        <v>24300</v>
      </c>
      <c r="E364" s="29">
        <v>24300</v>
      </c>
      <c r="F364" s="9" t="s">
        <v>570</v>
      </c>
      <c r="G364" s="9">
        <v>59837527</v>
      </c>
    </row>
    <row r="365" spans="1:7" ht="108" x14ac:dyDescent="0.25">
      <c r="A365" s="6">
        <v>44749</v>
      </c>
      <c r="B365" s="7" t="s">
        <v>571</v>
      </c>
      <c r="C365" s="16">
        <v>1</v>
      </c>
      <c r="D365" s="29">
        <v>1583</v>
      </c>
      <c r="E365" s="29">
        <v>1583</v>
      </c>
      <c r="F365" s="9" t="s">
        <v>572</v>
      </c>
      <c r="G365" s="9">
        <v>3377091</v>
      </c>
    </row>
    <row r="366" spans="1:7" ht="94.5" x14ac:dyDescent="0.25">
      <c r="A366" s="6">
        <v>44749</v>
      </c>
      <c r="B366" s="7" t="s">
        <v>573</v>
      </c>
      <c r="C366" s="16">
        <v>1</v>
      </c>
      <c r="D366" s="8">
        <v>2000</v>
      </c>
      <c r="E366" s="8">
        <v>2000</v>
      </c>
      <c r="F366" s="9" t="s">
        <v>252</v>
      </c>
      <c r="G366" s="9">
        <v>5623758</v>
      </c>
    </row>
    <row r="367" spans="1:7" ht="121.5" x14ac:dyDescent="0.25">
      <c r="A367" s="6">
        <v>44749</v>
      </c>
      <c r="B367" s="24" t="s">
        <v>574</v>
      </c>
      <c r="C367" s="16">
        <v>1</v>
      </c>
      <c r="D367" s="8">
        <v>2800</v>
      </c>
      <c r="E367" s="8">
        <v>2800</v>
      </c>
      <c r="F367" s="9" t="s">
        <v>575</v>
      </c>
      <c r="G367" s="9">
        <v>50953435</v>
      </c>
    </row>
    <row r="368" spans="1:7" ht="202.5" x14ac:dyDescent="0.25">
      <c r="A368" s="6">
        <v>44750</v>
      </c>
      <c r="B368" s="13" t="s">
        <v>576</v>
      </c>
      <c r="C368" s="16">
        <v>1</v>
      </c>
      <c r="D368" s="8">
        <v>22422.400000000001</v>
      </c>
      <c r="E368" s="8">
        <v>22422.400000000001</v>
      </c>
      <c r="F368" s="13" t="s">
        <v>577</v>
      </c>
      <c r="G368" s="9">
        <v>4863461</v>
      </c>
    </row>
    <row r="369" spans="1:7" ht="94.5" x14ac:dyDescent="0.25">
      <c r="A369" s="6">
        <v>44753</v>
      </c>
      <c r="B369" s="43" t="s">
        <v>578</v>
      </c>
      <c r="C369" s="16">
        <v>1</v>
      </c>
      <c r="D369" s="8">
        <v>1440.9</v>
      </c>
      <c r="E369" s="8">
        <v>1440.9</v>
      </c>
      <c r="F369" s="6" t="s">
        <v>579</v>
      </c>
      <c r="G369" s="9">
        <v>90343999</v>
      </c>
    </row>
    <row r="370" spans="1:7" ht="108" x14ac:dyDescent="0.25">
      <c r="A370" s="6">
        <v>44753</v>
      </c>
      <c r="B370" s="13" t="s">
        <v>580</v>
      </c>
      <c r="C370" s="16">
        <v>1</v>
      </c>
      <c r="D370" s="8">
        <v>1226.2</v>
      </c>
      <c r="E370" s="8">
        <v>1226.2</v>
      </c>
      <c r="F370" s="6" t="s">
        <v>90</v>
      </c>
      <c r="G370" s="9">
        <v>32375913</v>
      </c>
    </row>
    <row r="371" spans="1:7" ht="67.5" x14ac:dyDescent="0.25">
      <c r="A371" s="6">
        <v>44755</v>
      </c>
      <c r="B371" s="43" t="s">
        <v>581</v>
      </c>
      <c r="C371" s="16">
        <f>+E371/D371</f>
        <v>200</v>
      </c>
      <c r="D371" s="8">
        <v>124.95</v>
      </c>
      <c r="E371" s="8">
        <v>24990</v>
      </c>
      <c r="F371" s="6" t="s">
        <v>135</v>
      </c>
      <c r="G371" s="20">
        <v>61463868</v>
      </c>
    </row>
    <row r="372" spans="1:7" ht="67.5" x14ac:dyDescent="0.25">
      <c r="A372" s="6">
        <v>44755</v>
      </c>
      <c r="B372" s="13" t="s">
        <v>582</v>
      </c>
      <c r="C372" s="16">
        <v>1</v>
      </c>
      <c r="D372" s="8">
        <v>21454.16</v>
      </c>
      <c r="E372" s="8">
        <v>21454.16</v>
      </c>
      <c r="F372" s="6" t="s">
        <v>583</v>
      </c>
      <c r="G372" s="9">
        <v>30805449</v>
      </c>
    </row>
    <row r="373" spans="1:7" ht="135" x14ac:dyDescent="0.25">
      <c r="A373" s="6">
        <v>44756</v>
      </c>
      <c r="B373" s="13" t="s">
        <v>584</v>
      </c>
      <c r="C373" s="16">
        <v>1</v>
      </c>
      <c r="D373" s="8">
        <v>5100</v>
      </c>
      <c r="E373" s="8">
        <v>5100</v>
      </c>
      <c r="F373" s="13" t="s">
        <v>585</v>
      </c>
      <c r="G373" s="9">
        <v>1751557</v>
      </c>
    </row>
    <row r="374" spans="1:7" ht="40.5" x14ac:dyDescent="0.25">
      <c r="A374" s="6">
        <v>44757</v>
      </c>
      <c r="B374" s="43" t="s">
        <v>586</v>
      </c>
      <c r="C374" s="16">
        <f>+E374/D374</f>
        <v>50</v>
      </c>
      <c r="D374" s="8">
        <v>111.02</v>
      </c>
      <c r="E374" s="8">
        <v>5551</v>
      </c>
      <c r="F374" s="6" t="s">
        <v>587</v>
      </c>
      <c r="G374" s="9">
        <v>49436384</v>
      </c>
    </row>
    <row r="375" spans="1:7" ht="40.5" x14ac:dyDescent="0.25">
      <c r="A375" s="6">
        <v>44757</v>
      </c>
      <c r="B375" s="43" t="s">
        <v>588</v>
      </c>
      <c r="C375" s="16">
        <f>+E375/D375</f>
        <v>1000</v>
      </c>
      <c r="D375" s="8">
        <v>1.8</v>
      </c>
      <c r="E375" s="8">
        <v>1800</v>
      </c>
      <c r="F375" s="42" t="s">
        <v>524</v>
      </c>
      <c r="G375" s="9">
        <v>84212489</v>
      </c>
    </row>
    <row r="376" spans="1:7" ht="121.5" x14ac:dyDescent="0.25">
      <c r="A376" s="6">
        <v>44757</v>
      </c>
      <c r="B376" s="13" t="s">
        <v>589</v>
      </c>
      <c r="C376" s="16">
        <v>1</v>
      </c>
      <c r="D376" s="8">
        <v>13035</v>
      </c>
      <c r="E376" s="8">
        <v>13035</v>
      </c>
      <c r="F376" s="6" t="s">
        <v>590</v>
      </c>
      <c r="G376" s="9">
        <v>23156759</v>
      </c>
    </row>
    <row r="377" spans="1:7" ht="283.5" x14ac:dyDescent="0.25">
      <c r="A377" s="6">
        <v>44757</v>
      </c>
      <c r="B377" s="43" t="s">
        <v>591</v>
      </c>
      <c r="C377" s="16">
        <v>1</v>
      </c>
      <c r="D377" s="8">
        <v>25000</v>
      </c>
      <c r="E377" s="11">
        <v>25000</v>
      </c>
      <c r="F377" s="9" t="s">
        <v>420</v>
      </c>
      <c r="G377" s="9">
        <v>47631317</v>
      </c>
    </row>
    <row r="378" spans="1:7" ht="108" x14ac:dyDescent="0.25">
      <c r="A378" s="6">
        <v>44760</v>
      </c>
      <c r="B378" s="43" t="s">
        <v>592</v>
      </c>
      <c r="C378" s="16">
        <v>1</v>
      </c>
      <c r="D378" s="8">
        <v>6501</v>
      </c>
      <c r="E378" s="8">
        <v>6501</v>
      </c>
      <c r="F378" s="9" t="s">
        <v>593</v>
      </c>
      <c r="G378" s="9">
        <v>66658675</v>
      </c>
    </row>
    <row r="379" spans="1:7" ht="94.5" x14ac:dyDescent="0.25">
      <c r="A379" s="6">
        <v>44760</v>
      </c>
      <c r="B379" s="43" t="s">
        <v>594</v>
      </c>
      <c r="C379" s="16">
        <v>1</v>
      </c>
      <c r="D379" s="8">
        <v>2350</v>
      </c>
      <c r="E379" s="11">
        <v>2350</v>
      </c>
      <c r="F379" s="9" t="s">
        <v>40</v>
      </c>
      <c r="G379" s="9">
        <v>101444567</v>
      </c>
    </row>
    <row r="380" spans="1:7" ht="67.5" x14ac:dyDescent="0.25">
      <c r="A380" s="6">
        <v>44760</v>
      </c>
      <c r="B380" s="43" t="s">
        <v>595</v>
      </c>
      <c r="C380" s="16">
        <f>+E380/D380</f>
        <v>100</v>
      </c>
      <c r="D380" s="8">
        <v>23.5</v>
      </c>
      <c r="E380" s="11">
        <v>2350</v>
      </c>
      <c r="F380" s="9" t="s">
        <v>130</v>
      </c>
      <c r="G380" s="9">
        <v>83621490</v>
      </c>
    </row>
    <row r="381" spans="1:7" ht="94.5" x14ac:dyDescent="0.25">
      <c r="A381" s="6">
        <v>44760</v>
      </c>
      <c r="B381" s="43" t="s">
        <v>596</v>
      </c>
      <c r="C381" s="16">
        <v>1</v>
      </c>
      <c r="D381" s="8">
        <v>2800</v>
      </c>
      <c r="E381" s="8">
        <v>2800</v>
      </c>
      <c r="F381" s="9" t="s">
        <v>597</v>
      </c>
      <c r="G381" s="9">
        <v>23298561</v>
      </c>
    </row>
    <row r="382" spans="1:7" ht="40.5" x14ac:dyDescent="0.25">
      <c r="A382" s="6">
        <v>44760</v>
      </c>
      <c r="B382" s="43" t="s">
        <v>598</v>
      </c>
      <c r="C382" s="16">
        <f>+E382/D382</f>
        <v>2</v>
      </c>
      <c r="D382" s="8">
        <v>795</v>
      </c>
      <c r="E382" s="8">
        <v>1590</v>
      </c>
      <c r="F382" s="9" t="s">
        <v>301</v>
      </c>
      <c r="G382" s="9">
        <v>40355128</v>
      </c>
    </row>
    <row r="383" spans="1:7" ht="108" x14ac:dyDescent="0.25">
      <c r="A383" s="6">
        <v>44760</v>
      </c>
      <c r="B383" s="43" t="s">
        <v>599</v>
      </c>
      <c r="C383" s="16">
        <v>1</v>
      </c>
      <c r="D383" s="8">
        <v>17888</v>
      </c>
      <c r="E383" s="8">
        <v>17888</v>
      </c>
      <c r="F383" s="9" t="s">
        <v>116</v>
      </c>
      <c r="G383" s="9"/>
    </row>
    <row r="384" spans="1:7" ht="54" x14ac:dyDescent="0.25">
      <c r="A384" s="6">
        <v>44760</v>
      </c>
      <c r="B384" s="43" t="s">
        <v>600</v>
      </c>
      <c r="C384" s="16">
        <f>+E384/D384</f>
        <v>15</v>
      </c>
      <c r="D384" s="8">
        <v>99</v>
      </c>
      <c r="E384" s="8">
        <v>1485</v>
      </c>
      <c r="F384" s="9" t="s">
        <v>601</v>
      </c>
      <c r="G384" s="9"/>
    </row>
    <row r="385" spans="1:7" ht="54" x14ac:dyDescent="0.25">
      <c r="A385" s="6">
        <v>44761</v>
      </c>
      <c r="B385" s="43" t="s">
        <v>602</v>
      </c>
      <c r="C385" s="16">
        <v>1</v>
      </c>
      <c r="D385" s="8">
        <v>3800</v>
      </c>
      <c r="E385" s="8">
        <v>3800</v>
      </c>
      <c r="F385" s="9" t="s">
        <v>603</v>
      </c>
      <c r="G385" s="9">
        <v>105114200</v>
      </c>
    </row>
    <row r="386" spans="1:7" ht="94.5" x14ac:dyDescent="0.25">
      <c r="A386" s="6">
        <v>44761</v>
      </c>
      <c r="B386" s="43" t="s">
        <v>604</v>
      </c>
      <c r="C386" s="16">
        <v>1</v>
      </c>
      <c r="D386" s="8">
        <v>7490</v>
      </c>
      <c r="E386" s="8">
        <v>7490</v>
      </c>
      <c r="F386" s="9" t="s">
        <v>605</v>
      </c>
      <c r="G386" s="9">
        <v>4058186</v>
      </c>
    </row>
    <row r="387" spans="1:7" ht="148.5" x14ac:dyDescent="0.25">
      <c r="A387" s="6">
        <v>44761</v>
      </c>
      <c r="B387" s="43" t="s">
        <v>606</v>
      </c>
      <c r="C387" s="16">
        <f>+E387/D387</f>
        <v>2200</v>
      </c>
      <c r="D387" s="8">
        <v>11.36</v>
      </c>
      <c r="E387" s="11">
        <v>24992</v>
      </c>
      <c r="F387" s="9" t="s">
        <v>190</v>
      </c>
      <c r="G387" s="9" t="s">
        <v>607</v>
      </c>
    </row>
    <row r="388" spans="1:7" ht="81" x14ac:dyDescent="0.25">
      <c r="A388" s="6">
        <v>44761</v>
      </c>
      <c r="B388" s="43" t="s">
        <v>608</v>
      </c>
      <c r="C388" s="16">
        <f>+E388/D388</f>
        <v>100</v>
      </c>
      <c r="D388" s="8">
        <v>224</v>
      </c>
      <c r="E388" s="48">
        <v>22400</v>
      </c>
      <c r="F388" s="9" t="s">
        <v>609</v>
      </c>
      <c r="G388" s="9"/>
    </row>
    <row r="389" spans="1:7" ht="81" x14ac:dyDescent="0.25">
      <c r="A389" s="6">
        <v>44762</v>
      </c>
      <c r="B389" s="43" t="s">
        <v>610</v>
      </c>
      <c r="C389" s="16">
        <f>+E389/D389</f>
        <v>500</v>
      </c>
      <c r="D389" s="8">
        <v>4.5</v>
      </c>
      <c r="E389" s="11">
        <v>2250</v>
      </c>
      <c r="F389" s="9" t="s">
        <v>611</v>
      </c>
      <c r="G389" s="9">
        <v>23150084</v>
      </c>
    </row>
    <row r="390" spans="1:7" ht="27" x14ac:dyDescent="0.25">
      <c r="A390" s="6">
        <v>44762</v>
      </c>
      <c r="B390" s="43" t="s">
        <v>612</v>
      </c>
      <c r="C390" s="16">
        <v>1</v>
      </c>
      <c r="D390" s="8">
        <v>5200</v>
      </c>
      <c r="E390" s="49">
        <v>5200</v>
      </c>
      <c r="F390" s="9" t="s">
        <v>613</v>
      </c>
      <c r="G390" s="9">
        <v>88587312</v>
      </c>
    </row>
    <row r="391" spans="1:7" ht="40.5" x14ac:dyDescent="0.25">
      <c r="A391" s="6">
        <v>44762</v>
      </c>
      <c r="B391" s="43" t="s">
        <v>614</v>
      </c>
      <c r="C391" s="16">
        <f>+E391/D391</f>
        <v>4</v>
      </c>
      <c r="D391" s="8">
        <v>425</v>
      </c>
      <c r="E391" s="8">
        <v>1700</v>
      </c>
      <c r="F391" s="9" t="s">
        <v>615</v>
      </c>
      <c r="G391" s="9">
        <v>668389</v>
      </c>
    </row>
    <row r="392" spans="1:7" ht="81" x14ac:dyDescent="0.25">
      <c r="A392" s="6">
        <v>44762</v>
      </c>
      <c r="B392" s="43" t="s">
        <v>616</v>
      </c>
      <c r="C392" s="16">
        <f>+E392/D392</f>
        <v>2</v>
      </c>
      <c r="D392" s="8">
        <v>749</v>
      </c>
      <c r="E392" s="8">
        <v>1498</v>
      </c>
      <c r="F392" s="9" t="s">
        <v>617</v>
      </c>
      <c r="G392" s="9">
        <v>7299907</v>
      </c>
    </row>
    <row r="393" spans="1:7" ht="94.5" x14ac:dyDescent="0.25">
      <c r="A393" s="6">
        <v>44762</v>
      </c>
      <c r="B393" s="43" t="s">
        <v>618</v>
      </c>
      <c r="C393" s="16">
        <f>+E393/D393</f>
        <v>4</v>
      </c>
      <c r="D393" s="8">
        <v>449</v>
      </c>
      <c r="E393" s="11">
        <v>1796</v>
      </c>
      <c r="F393" s="9" t="s">
        <v>617</v>
      </c>
      <c r="G393" s="9">
        <v>7299907</v>
      </c>
    </row>
    <row r="394" spans="1:7" ht="108" x14ac:dyDescent="0.25">
      <c r="A394" s="6">
        <v>44763</v>
      </c>
      <c r="B394" s="43" t="s">
        <v>619</v>
      </c>
      <c r="C394" s="16">
        <v>1</v>
      </c>
      <c r="D394" s="8">
        <v>13000</v>
      </c>
      <c r="E394" s="11">
        <v>13000</v>
      </c>
      <c r="F394" s="9" t="s">
        <v>551</v>
      </c>
      <c r="G394" s="9">
        <v>1532227</v>
      </c>
    </row>
    <row r="395" spans="1:7" ht="40.5" x14ac:dyDescent="0.25">
      <c r="A395" s="6">
        <v>44763</v>
      </c>
      <c r="B395" s="43" t="s">
        <v>620</v>
      </c>
      <c r="C395" s="16">
        <f>+E395/D395</f>
        <v>4</v>
      </c>
      <c r="D395" s="8">
        <v>493.91</v>
      </c>
      <c r="E395" s="11">
        <v>1975.64</v>
      </c>
      <c r="F395" s="9" t="s">
        <v>587</v>
      </c>
      <c r="G395" s="9">
        <v>49436384</v>
      </c>
    </row>
    <row r="396" spans="1:7" ht="40.5" x14ac:dyDescent="0.25">
      <c r="A396" s="6">
        <v>44763</v>
      </c>
      <c r="B396" s="43" t="s">
        <v>621</v>
      </c>
      <c r="C396" s="16">
        <f>+E396/D396</f>
        <v>1</v>
      </c>
      <c r="D396" s="8">
        <v>6199.7</v>
      </c>
      <c r="E396" s="8">
        <v>6199.7</v>
      </c>
      <c r="F396" s="9" t="s">
        <v>622</v>
      </c>
      <c r="G396" s="9">
        <v>73656860</v>
      </c>
    </row>
    <row r="397" spans="1:7" ht="40.5" x14ac:dyDescent="0.25">
      <c r="A397" s="6">
        <v>44763</v>
      </c>
      <c r="B397" s="43" t="s">
        <v>623</v>
      </c>
      <c r="C397" s="16">
        <f>+E397/D397</f>
        <v>29.999999999999996</v>
      </c>
      <c r="D397" s="8">
        <v>41.02</v>
      </c>
      <c r="E397" s="8">
        <v>1230.5999999999999</v>
      </c>
      <c r="F397" s="9" t="s">
        <v>530</v>
      </c>
      <c r="G397" s="9">
        <v>45694192</v>
      </c>
    </row>
    <row r="398" spans="1:7" ht="108" x14ac:dyDescent="0.25">
      <c r="A398" s="6">
        <v>44763</v>
      </c>
      <c r="B398" s="43" t="s">
        <v>624</v>
      </c>
      <c r="C398" s="16">
        <f>+E398/D398</f>
        <v>100</v>
      </c>
      <c r="D398" s="8">
        <v>167</v>
      </c>
      <c r="E398" s="8">
        <v>16700</v>
      </c>
      <c r="F398" s="9" t="s">
        <v>625</v>
      </c>
      <c r="G398" s="9">
        <v>23298561</v>
      </c>
    </row>
    <row r="399" spans="1:7" ht="54" x14ac:dyDescent="0.25">
      <c r="A399" s="6">
        <v>44763</v>
      </c>
      <c r="B399" s="43" t="s">
        <v>626</v>
      </c>
      <c r="C399" s="16">
        <f>+E399/D399</f>
        <v>6000</v>
      </c>
      <c r="D399" s="8">
        <v>0.98</v>
      </c>
      <c r="E399" s="11">
        <v>5880</v>
      </c>
      <c r="F399" s="9" t="s">
        <v>420</v>
      </c>
      <c r="G399" s="9">
        <v>47631317</v>
      </c>
    </row>
    <row r="400" spans="1:7" ht="108" x14ac:dyDescent="0.25">
      <c r="A400" s="6">
        <v>44763</v>
      </c>
      <c r="B400" s="43" t="s">
        <v>627</v>
      </c>
      <c r="C400" s="16">
        <v>1</v>
      </c>
      <c r="D400" s="8">
        <v>13324</v>
      </c>
      <c r="E400" s="8">
        <v>13324</v>
      </c>
      <c r="F400" s="9" t="s">
        <v>628</v>
      </c>
      <c r="G400" s="9">
        <v>3882314</v>
      </c>
    </row>
    <row r="401" spans="1:7" ht="175.5" x14ac:dyDescent="0.25">
      <c r="A401" s="6">
        <v>44764</v>
      </c>
      <c r="B401" s="43" t="s">
        <v>629</v>
      </c>
      <c r="C401" s="16">
        <v>1</v>
      </c>
      <c r="D401" s="8">
        <v>4985.1000000000004</v>
      </c>
      <c r="E401" s="8">
        <v>4985.1000000000004</v>
      </c>
      <c r="F401" s="9" t="s">
        <v>583</v>
      </c>
      <c r="G401" s="9">
        <v>30805449</v>
      </c>
    </row>
    <row r="402" spans="1:7" ht="94.5" x14ac:dyDescent="0.25">
      <c r="A402" s="6">
        <v>44764</v>
      </c>
      <c r="B402" s="43" t="s">
        <v>630</v>
      </c>
      <c r="C402" s="16">
        <v>1</v>
      </c>
      <c r="D402" s="8">
        <v>14535</v>
      </c>
      <c r="E402" s="11">
        <v>14535</v>
      </c>
      <c r="F402" s="9" t="s">
        <v>252</v>
      </c>
      <c r="G402" s="9">
        <v>5623758</v>
      </c>
    </row>
    <row r="403" spans="1:7" ht="54" x14ac:dyDescent="0.25">
      <c r="A403" s="6">
        <v>44764</v>
      </c>
      <c r="B403" s="43" t="s">
        <v>631</v>
      </c>
      <c r="C403" s="16">
        <v>1</v>
      </c>
      <c r="D403" s="8">
        <v>1890</v>
      </c>
      <c r="E403" s="8">
        <v>1890</v>
      </c>
      <c r="F403" s="9" t="s">
        <v>632</v>
      </c>
      <c r="G403" s="9">
        <v>4556984</v>
      </c>
    </row>
    <row r="404" spans="1:7" ht="40.5" x14ac:dyDescent="0.25">
      <c r="A404" s="6">
        <v>44764</v>
      </c>
      <c r="B404" s="43" t="s">
        <v>633</v>
      </c>
      <c r="C404" s="16">
        <f>+E404/D404</f>
        <v>30</v>
      </c>
      <c r="D404" s="8">
        <v>115</v>
      </c>
      <c r="E404" s="11">
        <v>3450</v>
      </c>
      <c r="F404" s="9" t="s">
        <v>634</v>
      </c>
      <c r="G404" s="9">
        <v>54391504</v>
      </c>
    </row>
    <row r="405" spans="1:7" ht="121.5" x14ac:dyDescent="0.25">
      <c r="A405" s="6">
        <v>44764</v>
      </c>
      <c r="B405" s="43" t="s">
        <v>635</v>
      </c>
      <c r="C405" s="16">
        <v>1</v>
      </c>
      <c r="D405" s="8">
        <v>6800</v>
      </c>
      <c r="E405" s="11">
        <v>6800</v>
      </c>
      <c r="F405" s="9" t="s">
        <v>16</v>
      </c>
      <c r="G405" s="9">
        <v>15340058</v>
      </c>
    </row>
    <row r="406" spans="1:7" ht="81" x14ac:dyDescent="0.25">
      <c r="A406" s="6">
        <v>44764</v>
      </c>
      <c r="B406" s="43" t="s">
        <v>636</v>
      </c>
      <c r="C406" s="16">
        <v>1</v>
      </c>
      <c r="D406" s="8">
        <v>24450</v>
      </c>
      <c r="E406" s="8">
        <v>24450</v>
      </c>
      <c r="F406" s="9" t="s">
        <v>637</v>
      </c>
      <c r="G406" s="9"/>
    </row>
    <row r="407" spans="1:7" ht="81" x14ac:dyDescent="0.25">
      <c r="A407" s="6">
        <v>44764</v>
      </c>
      <c r="B407" s="43" t="s">
        <v>638</v>
      </c>
      <c r="C407" s="16">
        <v>1</v>
      </c>
      <c r="D407" s="8">
        <v>1909.6</v>
      </c>
      <c r="E407" s="8">
        <v>1909.6</v>
      </c>
      <c r="F407" s="9" t="s">
        <v>92</v>
      </c>
      <c r="G407" s="9">
        <v>9769862</v>
      </c>
    </row>
    <row r="408" spans="1:7" ht="27" x14ac:dyDescent="0.25">
      <c r="A408" s="6">
        <v>44767</v>
      </c>
      <c r="B408" s="43" t="s">
        <v>639</v>
      </c>
      <c r="C408" s="16">
        <f>+E408/D408</f>
        <v>50</v>
      </c>
      <c r="D408" s="8">
        <v>500</v>
      </c>
      <c r="E408" s="11">
        <v>25000</v>
      </c>
      <c r="F408" s="9" t="s">
        <v>640</v>
      </c>
      <c r="G408" s="9">
        <v>2342855</v>
      </c>
    </row>
    <row r="409" spans="1:7" ht="67.5" x14ac:dyDescent="0.25">
      <c r="A409" s="6">
        <v>44767</v>
      </c>
      <c r="B409" s="43" t="s">
        <v>641</v>
      </c>
      <c r="C409" s="16">
        <v>1</v>
      </c>
      <c r="D409" s="8">
        <v>4900</v>
      </c>
      <c r="E409" s="11">
        <v>4900</v>
      </c>
      <c r="F409" s="9" t="s">
        <v>642</v>
      </c>
      <c r="G409" s="9">
        <v>108068579</v>
      </c>
    </row>
    <row r="410" spans="1:7" ht="40.5" x14ac:dyDescent="0.25">
      <c r="A410" s="6">
        <v>44767</v>
      </c>
      <c r="B410" s="7" t="s">
        <v>643</v>
      </c>
      <c r="C410" s="16">
        <f>+E410/D410</f>
        <v>8</v>
      </c>
      <c r="D410" s="8">
        <v>1110.6400000000001</v>
      </c>
      <c r="E410" s="8">
        <v>8885.1200000000008</v>
      </c>
      <c r="F410" s="9" t="s">
        <v>587</v>
      </c>
      <c r="G410" s="9">
        <v>49436384</v>
      </c>
    </row>
    <row r="411" spans="1:7" ht="108" x14ac:dyDescent="0.25">
      <c r="A411" s="6">
        <v>44767</v>
      </c>
      <c r="B411" s="7" t="s">
        <v>644</v>
      </c>
      <c r="C411" s="16">
        <v>1</v>
      </c>
      <c r="D411" s="8">
        <v>3248</v>
      </c>
      <c r="E411" s="11">
        <v>3248</v>
      </c>
      <c r="F411" s="9" t="s">
        <v>92</v>
      </c>
      <c r="G411" s="9">
        <v>9769862</v>
      </c>
    </row>
    <row r="412" spans="1:7" ht="108" x14ac:dyDescent="0.25">
      <c r="A412" s="6">
        <v>44767</v>
      </c>
      <c r="B412" s="7" t="s">
        <v>645</v>
      </c>
      <c r="C412" s="16">
        <v>1</v>
      </c>
      <c r="D412" s="8">
        <v>9450.35</v>
      </c>
      <c r="E412" s="11">
        <v>9450.35</v>
      </c>
      <c r="F412" s="9" t="s">
        <v>16</v>
      </c>
      <c r="G412" s="9">
        <v>15340058</v>
      </c>
    </row>
    <row r="413" spans="1:7" ht="162" x14ac:dyDescent="0.25">
      <c r="A413" s="6">
        <v>44767</v>
      </c>
      <c r="B413" s="7" t="s">
        <v>646</v>
      </c>
      <c r="C413" s="16">
        <v>1</v>
      </c>
      <c r="D413" s="8">
        <v>9953.66</v>
      </c>
      <c r="E413" s="11">
        <v>9953.66</v>
      </c>
      <c r="F413" s="9" t="s">
        <v>92</v>
      </c>
      <c r="G413" s="9">
        <v>9769862</v>
      </c>
    </row>
    <row r="414" spans="1:7" ht="81" x14ac:dyDescent="0.25">
      <c r="A414" s="6">
        <v>44767</v>
      </c>
      <c r="B414" s="7" t="s">
        <v>647</v>
      </c>
      <c r="C414" s="16">
        <v>1</v>
      </c>
      <c r="D414" s="8">
        <v>6890</v>
      </c>
      <c r="E414" s="11">
        <v>6890</v>
      </c>
      <c r="F414" s="9" t="s">
        <v>246</v>
      </c>
      <c r="G414" s="9">
        <v>24607134</v>
      </c>
    </row>
    <row r="415" spans="1:7" ht="54" x14ac:dyDescent="0.25">
      <c r="A415" s="6">
        <v>44768</v>
      </c>
      <c r="B415" s="7" t="s">
        <v>648</v>
      </c>
      <c r="C415" s="16">
        <f>+E415/D415</f>
        <v>2</v>
      </c>
      <c r="D415" s="8">
        <v>790</v>
      </c>
      <c r="E415" s="8">
        <v>1580</v>
      </c>
      <c r="F415" s="9" t="s">
        <v>649</v>
      </c>
      <c r="G415" s="9"/>
    </row>
    <row r="416" spans="1:7" ht="175.5" x14ac:dyDescent="0.25">
      <c r="A416" s="6">
        <v>44768</v>
      </c>
      <c r="B416" s="7" t="s">
        <v>650</v>
      </c>
      <c r="C416" s="16">
        <f>+E416/D416</f>
        <v>10</v>
      </c>
      <c r="D416" s="8">
        <v>995</v>
      </c>
      <c r="E416" s="11">
        <v>9950</v>
      </c>
      <c r="F416" s="9" t="s">
        <v>221</v>
      </c>
      <c r="G416" s="9">
        <v>7995040</v>
      </c>
    </row>
    <row r="417" spans="1:7" ht="324" x14ac:dyDescent="0.25">
      <c r="A417" s="6">
        <v>44768</v>
      </c>
      <c r="B417" s="7" t="s">
        <v>651</v>
      </c>
      <c r="C417" s="16">
        <v>1</v>
      </c>
      <c r="D417" s="8">
        <v>5000</v>
      </c>
      <c r="E417" s="11">
        <v>5000</v>
      </c>
      <c r="F417" s="9" t="s">
        <v>652</v>
      </c>
      <c r="G417" s="9"/>
    </row>
    <row r="418" spans="1:7" ht="67.5" x14ac:dyDescent="0.25">
      <c r="A418" s="6">
        <v>44769</v>
      </c>
      <c r="B418" s="7" t="s">
        <v>653</v>
      </c>
      <c r="C418" s="16">
        <v>1</v>
      </c>
      <c r="D418" s="8">
        <v>7920</v>
      </c>
      <c r="E418" s="11">
        <v>7920</v>
      </c>
      <c r="F418" s="9" t="s">
        <v>654</v>
      </c>
      <c r="G418" s="9" t="s">
        <v>12</v>
      </c>
    </row>
    <row r="419" spans="1:7" ht="67.5" x14ac:dyDescent="0.25">
      <c r="A419" s="6">
        <v>44769</v>
      </c>
      <c r="B419" s="7" t="s">
        <v>653</v>
      </c>
      <c r="C419" s="16">
        <v>1</v>
      </c>
      <c r="D419" s="8">
        <v>3168</v>
      </c>
      <c r="E419" s="8">
        <v>3168</v>
      </c>
      <c r="F419" s="9" t="s">
        <v>654</v>
      </c>
      <c r="G419" s="9" t="s">
        <v>12</v>
      </c>
    </row>
    <row r="420" spans="1:7" ht="135" x14ac:dyDescent="0.25">
      <c r="A420" s="6">
        <v>44769</v>
      </c>
      <c r="B420" s="7" t="s">
        <v>655</v>
      </c>
      <c r="C420" s="16">
        <v>1</v>
      </c>
      <c r="D420" s="8">
        <v>1400</v>
      </c>
      <c r="E420" s="11">
        <v>1400</v>
      </c>
      <c r="F420" s="9" t="s">
        <v>92</v>
      </c>
      <c r="G420" s="9">
        <v>9769862</v>
      </c>
    </row>
    <row r="421" spans="1:7" ht="121.5" x14ac:dyDescent="0.25">
      <c r="A421" s="6">
        <v>44769</v>
      </c>
      <c r="B421" s="7" t="s">
        <v>656</v>
      </c>
      <c r="C421" s="16">
        <v>1</v>
      </c>
      <c r="D421" s="8">
        <v>6804</v>
      </c>
      <c r="E421" s="48">
        <v>6804</v>
      </c>
      <c r="F421" s="9" t="s">
        <v>16</v>
      </c>
      <c r="G421" s="9">
        <v>15340058</v>
      </c>
    </row>
    <row r="422" spans="1:7" ht="40.5" x14ac:dyDescent="0.25">
      <c r="A422" s="6">
        <v>44769</v>
      </c>
      <c r="B422" s="7" t="s">
        <v>657</v>
      </c>
      <c r="C422" s="16">
        <f>+E422/D422</f>
        <v>560</v>
      </c>
      <c r="D422" s="8">
        <v>5.62</v>
      </c>
      <c r="E422" s="8">
        <v>3147.2</v>
      </c>
      <c r="F422" s="9" t="s">
        <v>658</v>
      </c>
      <c r="G422" s="9"/>
    </row>
    <row r="423" spans="1:7" ht="40.5" x14ac:dyDescent="0.25">
      <c r="A423" s="6">
        <v>44769</v>
      </c>
      <c r="B423" s="7" t="s">
        <v>659</v>
      </c>
      <c r="C423" s="16">
        <f>+E423/D423</f>
        <v>1000</v>
      </c>
      <c r="D423" s="8">
        <v>1.06</v>
      </c>
      <c r="E423" s="11">
        <v>1060</v>
      </c>
      <c r="F423" s="9" t="s">
        <v>658</v>
      </c>
      <c r="G423" s="9"/>
    </row>
    <row r="424" spans="1:7" ht="40.5" x14ac:dyDescent="0.25">
      <c r="A424" s="6">
        <v>44769</v>
      </c>
      <c r="B424" s="7" t="s">
        <v>660</v>
      </c>
      <c r="C424" s="16">
        <f>+E424/D424</f>
        <v>15</v>
      </c>
      <c r="D424" s="8">
        <v>146.47999999999999</v>
      </c>
      <c r="E424" s="11">
        <v>2197.1999999999998</v>
      </c>
      <c r="F424" s="9" t="s">
        <v>622</v>
      </c>
      <c r="G424" s="9">
        <v>73656860</v>
      </c>
    </row>
    <row r="425" spans="1:7" ht="40.5" x14ac:dyDescent="0.25">
      <c r="A425" s="6">
        <v>44769</v>
      </c>
      <c r="B425" s="7" t="s">
        <v>661</v>
      </c>
      <c r="C425" s="16">
        <f>+E425/D425</f>
        <v>150</v>
      </c>
      <c r="D425" s="8">
        <v>70.459999999999994</v>
      </c>
      <c r="E425" s="11">
        <v>10569</v>
      </c>
      <c r="F425" s="9" t="s">
        <v>528</v>
      </c>
      <c r="G425" s="9">
        <v>4751124</v>
      </c>
    </row>
    <row r="426" spans="1:7" ht="202.5" x14ac:dyDescent="0.25">
      <c r="A426" s="6">
        <v>44769</v>
      </c>
      <c r="B426" s="7" t="s">
        <v>662</v>
      </c>
      <c r="C426" s="16">
        <f>+E426/D426</f>
        <v>15</v>
      </c>
      <c r="D426" s="8">
        <v>410</v>
      </c>
      <c r="E426" s="11">
        <v>6150</v>
      </c>
      <c r="F426" s="9" t="s">
        <v>649</v>
      </c>
      <c r="G426" s="9"/>
    </row>
    <row r="427" spans="1:7" ht="409.5" x14ac:dyDescent="0.25">
      <c r="A427" s="6">
        <v>44771</v>
      </c>
      <c r="B427" s="7" t="s">
        <v>663</v>
      </c>
      <c r="C427" s="16">
        <v>1</v>
      </c>
      <c r="D427" s="8">
        <v>23461</v>
      </c>
      <c r="E427" s="8">
        <v>23461</v>
      </c>
      <c r="F427" s="9" t="s">
        <v>181</v>
      </c>
      <c r="G427" s="9"/>
    </row>
    <row r="428" spans="1:7" ht="351" x14ac:dyDescent="0.25">
      <c r="A428" s="6">
        <v>44771</v>
      </c>
      <c r="B428" s="7" t="s">
        <v>664</v>
      </c>
      <c r="C428" s="16">
        <v>1</v>
      </c>
      <c r="D428" s="8">
        <v>19628.400000000001</v>
      </c>
      <c r="E428" s="8">
        <v>19628.400000000001</v>
      </c>
      <c r="F428" s="9" t="s">
        <v>224</v>
      </c>
      <c r="G428" s="9">
        <v>66545463</v>
      </c>
    </row>
    <row r="429" spans="1:7" ht="162" x14ac:dyDescent="0.25">
      <c r="A429" s="6">
        <v>44771</v>
      </c>
      <c r="B429" s="7" t="s">
        <v>665</v>
      </c>
      <c r="C429" s="16">
        <v>1</v>
      </c>
      <c r="D429" s="8">
        <v>12968.27</v>
      </c>
      <c r="E429" s="8">
        <v>12968.27</v>
      </c>
      <c r="F429" s="9" t="s">
        <v>224</v>
      </c>
      <c r="G429" s="9">
        <v>66545463</v>
      </c>
    </row>
    <row r="430" spans="1:7" ht="54" x14ac:dyDescent="0.25">
      <c r="A430" s="6">
        <v>44771</v>
      </c>
      <c r="B430" s="7" t="s">
        <v>666</v>
      </c>
      <c r="C430" s="16">
        <v>1</v>
      </c>
      <c r="D430" s="8">
        <v>9240</v>
      </c>
      <c r="E430" s="11">
        <v>9240</v>
      </c>
      <c r="F430" s="9" t="s">
        <v>26</v>
      </c>
      <c r="G430" s="9">
        <v>3222334</v>
      </c>
    </row>
    <row r="431" spans="1:7" ht="121.5" x14ac:dyDescent="0.25">
      <c r="A431" s="6">
        <v>44771</v>
      </c>
      <c r="B431" s="7" t="s">
        <v>667</v>
      </c>
      <c r="C431" s="16">
        <v>1</v>
      </c>
      <c r="D431" s="8">
        <v>17412.98</v>
      </c>
      <c r="E431" s="8">
        <v>17412.98</v>
      </c>
      <c r="F431" s="9" t="s">
        <v>92</v>
      </c>
      <c r="G431" s="9">
        <v>9769862</v>
      </c>
    </row>
    <row r="432" spans="1:7" ht="202.5" x14ac:dyDescent="0.25">
      <c r="A432" s="6">
        <v>44771</v>
      </c>
      <c r="B432" s="7" t="s">
        <v>668</v>
      </c>
      <c r="C432" s="16">
        <v>1</v>
      </c>
      <c r="D432" s="8">
        <v>9558.2999999999993</v>
      </c>
      <c r="E432" s="11">
        <v>9558.2999999999993</v>
      </c>
      <c r="F432" s="9" t="s">
        <v>92</v>
      </c>
      <c r="G432" s="9">
        <v>9769862</v>
      </c>
    </row>
    <row r="433" spans="1:7" ht="175.5" x14ac:dyDescent="0.25">
      <c r="A433" s="6">
        <v>44771</v>
      </c>
      <c r="B433" s="7" t="s">
        <v>669</v>
      </c>
      <c r="C433" s="16">
        <v>1</v>
      </c>
      <c r="D433" s="8">
        <v>5999.9</v>
      </c>
      <c r="E433" s="11">
        <v>5999.9</v>
      </c>
      <c r="F433" s="9" t="s">
        <v>224</v>
      </c>
      <c r="G433" s="9">
        <v>66545463</v>
      </c>
    </row>
    <row r="434" spans="1:7" ht="40.5" x14ac:dyDescent="0.25">
      <c r="A434" s="6">
        <v>44771</v>
      </c>
      <c r="B434" s="7" t="s">
        <v>670</v>
      </c>
      <c r="C434" s="16">
        <f>+E434/D434</f>
        <v>57.522123893805315</v>
      </c>
      <c r="D434" s="8">
        <v>2.2599999999999998</v>
      </c>
      <c r="E434" s="8">
        <v>130</v>
      </c>
      <c r="F434" s="9" t="s">
        <v>534</v>
      </c>
      <c r="G434" s="9">
        <v>326895</v>
      </c>
    </row>
    <row r="435" spans="1:7" ht="108" x14ac:dyDescent="0.25">
      <c r="A435" s="6">
        <v>44771</v>
      </c>
      <c r="B435" s="7" t="s">
        <v>671</v>
      </c>
      <c r="C435" s="16">
        <f>+E435/D435</f>
        <v>70</v>
      </c>
      <c r="D435" s="8">
        <v>350</v>
      </c>
      <c r="E435" s="11">
        <v>24500</v>
      </c>
      <c r="F435" s="9" t="s">
        <v>301</v>
      </c>
      <c r="G435" s="9">
        <v>40355128</v>
      </c>
    </row>
    <row r="436" spans="1:7" x14ac:dyDescent="0.25">
      <c r="A436" s="201" t="s">
        <v>785</v>
      </c>
      <c r="B436" s="202"/>
      <c r="C436" s="202"/>
      <c r="D436" s="202"/>
      <c r="E436" s="202"/>
      <c r="F436" s="202"/>
      <c r="G436" s="202"/>
    </row>
    <row r="437" spans="1:7" ht="148.5" x14ac:dyDescent="0.25">
      <c r="A437" s="6">
        <v>44774</v>
      </c>
      <c r="B437" s="7" t="s">
        <v>672</v>
      </c>
      <c r="C437" s="16">
        <v>1</v>
      </c>
      <c r="D437" s="8">
        <v>3069</v>
      </c>
      <c r="E437" s="11">
        <v>3069</v>
      </c>
      <c r="F437" s="9" t="s">
        <v>74</v>
      </c>
      <c r="G437" s="9">
        <v>37916270</v>
      </c>
    </row>
    <row r="438" spans="1:7" ht="67.5" x14ac:dyDescent="0.25">
      <c r="A438" s="6">
        <v>44774</v>
      </c>
      <c r="B438" s="7" t="s">
        <v>673</v>
      </c>
      <c r="C438" s="16">
        <v>1</v>
      </c>
      <c r="D438" s="8">
        <v>24960</v>
      </c>
      <c r="E438" s="46">
        <v>24960</v>
      </c>
      <c r="F438" s="9" t="s">
        <v>389</v>
      </c>
      <c r="G438" s="9"/>
    </row>
    <row r="439" spans="1:7" ht="94.5" x14ac:dyDescent="0.25">
      <c r="A439" s="6">
        <v>44774</v>
      </c>
      <c r="B439" s="7" t="s">
        <v>674</v>
      </c>
      <c r="C439" s="16">
        <v>1</v>
      </c>
      <c r="D439" s="8">
        <v>4075</v>
      </c>
      <c r="E439" s="11">
        <v>4075</v>
      </c>
      <c r="F439" s="9" t="s">
        <v>224</v>
      </c>
      <c r="G439" s="9">
        <v>66545463</v>
      </c>
    </row>
    <row r="440" spans="1:7" ht="243" x14ac:dyDescent="0.25">
      <c r="A440" s="6">
        <v>44774</v>
      </c>
      <c r="B440" s="7" t="s">
        <v>675</v>
      </c>
      <c r="C440" s="16">
        <v>1</v>
      </c>
      <c r="D440" s="48">
        <v>15800</v>
      </c>
      <c r="E440" s="48">
        <v>15800</v>
      </c>
      <c r="F440" s="9" t="s">
        <v>16</v>
      </c>
      <c r="G440" s="9">
        <v>15340058</v>
      </c>
    </row>
    <row r="441" spans="1:7" ht="54" x14ac:dyDescent="0.25">
      <c r="A441" s="31">
        <v>44774</v>
      </c>
      <c r="B441" s="32" t="s">
        <v>676</v>
      </c>
      <c r="C441" s="16">
        <v>1</v>
      </c>
      <c r="D441" s="34">
        <v>13800</v>
      </c>
      <c r="E441" s="34">
        <v>13800</v>
      </c>
      <c r="F441" s="35" t="s">
        <v>677</v>
      </c>
      <c r="G441" s="50" t="s">
        <v>678</v>
      </c>
    </row>
    <row r="442" spans="1:7" ht="175.5" x14ac:dyDescent="0.25">
      <c r="A442" s="6">
        <v>44774</v>
      </c>
      <c r="B442" s="7" t="s">
        <v>679</v>
      </c>
      <c r="C442" s="16">
        <v>1</v>
      </c>
      <c r="D442" s="8">
        <v>24900</v>
      </c>
      <c r="E442" s="11">
        <v>24900</v>
      </c>
      <c r="F442" s="9" t="s">
        <v>652</v>
      </c>
      <c r="G442" s="9">
        <v>867969</v>
      </c>
    </row>
    <row r="443" spans="1:7" ht="67.5" x14ac:dyDescent="0.25">
      <c r="A443" s="6">
        <v>44774</v>
      </c>
      <c r="B443" s="7" t="s">
        <v>680</v>
      </c>
      <c r="C443" s="16">
        <v>1</v>
      </c>
      <c r="D443" s="8">
        <v>7184.25</v>
      </c>
      <c r="E443" s="8">
        <v>7184.25</v>
      </c>
      <c r="F443" s="9" t="s">
        <v>681</v>
      </c>
      <c r="G443" s="9">
        <v>1176250</v>
      </c>
    </row>
    <row r="444" spans="1:7" ht="40.5" x14ac:dyDescent="0.25">
      <c r="A444" s="6">
        <v>44774</v>
      </c>
      <c r="B444" s="7" t="s">
        <v>682</v>
      </c>
      <c r="C444" s="16">
        <v>2</v>
      </c>
      <c r="D444" s="8">
        <v>880</v>
      </c>
      <c r="E444" s="11">
        <v>1760</v>
      </c>
      <c r="F444" s="9" t="s">
        <v>601</v>
      </c>
      <c r="G444" s="9"/>
    </row>
    <row r="445" spans="1:7" ht="81" x14ac:dyDescent="0.25">
      <c r="A445" s="6">
        <v>44775</v>
      </c>
      <c r="B445" s="7" t="s">
        <v>683</v>
      </c>
      <c r="C445" s="16">
        <v>1</v>
      </c>
      <c r="D445" s="8">
        <v>17600</v>
      </c>
      <c r="E445" s="46">
        <v>17600</v>
      </c>
      <c r="F445" s="9" t="s">
        <v>420</v>
      </c>
      <c r="G445" s="9">
        <v>47631317</v>
      </c>
    </row>
    <row r="446" spans="1:7" ht="81" x14ac:dyDescent="0.25">
      <c r="A446" s="6">
        <v>44775</v>
      </c>
      <c r="B446" s="7" t="s">
        <v>684</v>
      </c>
      <c r="C446" s="16">
        <f>+E446/D446</f>
        <v>15000</v>
      </c>
      <c r="D446" s="8">
        <v>0.19</v>
      </c>
      <c r="E446" s="11">
        <v>2850</v>
      </c>
      <c r="F446" s="9" t="s">
        <v>551</v>
      </c>
      <c r="G446" s="9"/>
    </row>
    <row r="447" spans="1:7" ht="229.5" x14ac:dyDescent="0.25">
      <c r="A447" s="6">
        <v>44775</v>
      </c>
      <c r="B447" s="7" t="s">
        <v>685</v>
      </c>
      <c r="C447" s="16">
        <f>+E447/D447</f>
        <v>3</v>
      </c>
      <c r="D447" s="8">
        <v>3779.75</v>
      </c>
      <c r="E447" s="11">
        <v>11339.25</v>
      </c>
      <c r="F447" s="9" t="s">
        <v>364</v>
      </c>
      <c r="G447" s="9">
        <v>29010438</v>
      </c>
    </row>
    <row r="448" spans="1:7" ht="40.5" x14ac:dyDescent="0.25">
      <c r="A448" s="6">
        <v>44775</v>
      </c>
      <c r="B448" s="7" t="s">
        <v>686</v>
      </c>
      <c r="C448" s="16">
        <f>+E448/D448</f>
        <v>14</v>
      </c>
      <c r="D448" s="8">
        <v>95</v>
      </c>
      <c r="E448" s="11">
        <v>1330</v>
      </c>
      <c r="F448" s="9" t="s">
        <v>687</v>
      </c>
      <c r="G448" s="9"/>
    </row>
    <row r="449" spans="1:7" ht="67.5" x14ac:dyDescent="0.25">
      <c r="A449" s="6">
        <v>44775</v>
      </c>
      <c r="B449" s="7" t="s">
        <v>688</v>
      </c>
      <c r="C449" s="16">
        <v>1</v>
      </c>
      <c r="D449" s="8">
        <v>4800</v>
      </c>
      <c r="E449" s="8">
        <v>4800</v>
      </c>
      <c r="F449" s="9" t="s">
        <v>689</v>
      </c>
      <c r="G449" s="9">
        <v>72826770</v>
      </c>
    </row>
    <row r="450" spans="1:7" ht="67.5" x14ac:dyDescent="0.25">
      <c r="A450" s="6">
        <v>44775</v>
      </c>
      <c r="B450" s="7" t="s">
        <v>690</v>
      </c>
      <c r="C450" s="16">
        <f>+E450/D450</f>
        <v>2</v>
      </c>
      <c r="D450" s="48">
        <v>1350</v>
      </c>
      <c r="E450" s="48">
        <v>2700</v>
      </c>
      <c r="F450" s="9" t="s">
        <v>691</v>
      </c>
      <c r="G450" s="9">
        <v>81589379</v>
      </c>
    </row>
    <row r="451" spans="1:7" ht="135" x14ac:dyDescent="0.25">
      <c r="A451" s="6">
        <v>44776</v>
      </c>
      <c r="B451" s="7" t="s">
        <v>692</v>
      </c>
      <c r="C451" s="16">
        <f>+E451/D451</f>
        <v>20</v>
      </c>
      <c r="D451" s="48">
        <v>640</v>
      </c>
      <c r="E451" s="48">
        <v>12800</v>
      </c>
      <c r="F451" s="9" t="s">
        <v>389</v>
      </c>
      <c r="G451" s="9">
        <v>24975168</v>
      </c>
    </row>
    <row r="452" spans="1:7" ht="67.5" x14ac:dyDescent="0.25">
      <c r="A452" s="6">
        <v>44776</v>
      </c>
      <c r="B452" s="7" t="s">
        <v>693</v>
      </c>
      <c r="C452" s="16">
        <v>1</v>
      </c>
      <c r="D452" s="8">
        <v>14052</v>
      </c>
      <c r="E452" s="8">
        <v>14052</v>
      </c>
      <c r="F452" s="9" t="s">
        <v>694</v>
      </c>
      <c r="G452" s="9">
        <v>24865192</v>
      </c>
    </row>
    <row r="453" spans="1:7" ht="67.5" x14ac:dyDescent="0.25">
      <c r="A453" s="6">
        <v>44776</v>
      </c>
      <c r="B453" s="7" t="s">
        <v>695</v>
      </c>
      <c r="C453" s="16">
        <v>1</v>
      </c>
      <c r="D453" s="8">
        <v>1102</v>
      </c>
      <c r="E453" s="46">
        <v>1102</v>
      </c>
      <c r="F453" s="9" t="s">
        <v>696</v>
      </c>
      <c r="G453" s="9"/>
    </row>
    <row r="454" spans="1:7" ht="67.5" x14ac:dyDescent="0.25">
      <c r="A454" s="6">
        <v>44777</v>
      </c>
      <c r="B454" s="7" t="s">
        <v>697</v>
      </c>
      <c r="C454" s="16">
        <v>1</v>
      </c>
      <c r="D454" s="8">
        <v>3534.3</v>
      </c>
      <c r="E454" s="11">
        <v>3534.3</v>
      </c>
      <c r="F454" s="9" t="s">
        <v>698</v>
      </c>
      <c r="G454" s="9">
        <v>77791649</v>
      </c>
    </row>
    <row r="455" spans="1:7" ht="135" x14ac:dyDescent="0.25">
      <c r="A455" s="6">
        <v>44777</v>
      </c>
      <c r="B455" s="7" t="s">
        <v>699</v>
      </c>
      <c r="C455" s="16">
        <v>1</v>
      </c>
      <c r="D455" s="8">
        <v>9846.1</v>
      </c>
      <c r="E455" s="8">
        <v>9846.1</v>
      </c>
      <c r="F455" s="9" t="s">
        <v>700</v>
      </c>
      <c r="G455" s="9">
        <v>33480788</v>
      </c>
    </row>
    <row r="456" spans="1:7" ht="409.5" x14ac:dyDescent="0.25">
      <c r="A456" s="6">
        <v>44778</v>
      </c>
      <c r="B456" s="7" t="s">
        <v>701</v>
      </c>
      <c r="C456" s="16">
        <v>1</v>
      </c>
      <c r="D456" s="8">
        <v>102640</v>
      </c>
      <c r="E456" s="8">
        <v>102640</v>
      </c>
      <c r="F456" s="9" t="s">
        <v>702</v>
      </c>
      <c r="G456" s="9" t="s">
        <v>12</v>
      </c>
    </row>
    <row r="457" spans="1:7" ht="121.5" x14ac:dyDescent="0.25">
      <c r="A457" s="6">
        <v>44778</v>
      </c>
      <c r="B457" s="7" t="s">
        <v>703</v>
      </c>
      <c r="C457" s="16">
        <f>+E457/D457</f>
        <v>2</v>
      </c>
      <c r="D457" s="8">
        <v>1140</v>
      </c>
      <c r="E457" s="11">
        <v>2280</v>
      </c>
      <c r="F457" s="9" t="s">
        <v>40</v>
      </c>
      <c r="G457" s="9">
        <v>101444567</v>
      </c>
    </row>
    <row r="458" spans="1:7" ht="364.5" x14ac:dyDescent="0.25">
      <c r="A458" s="6">
        <v>44778</v>
      </c>
      <c r="B458" s="7" t="s">
        <v>704</v>
      </c>
      <c r="C458" s="16">
        <v>1</v>
      </c>
      <c r="D458" s="8">
        <v>15078</v>
      </c>
      <c r="E458" s="11">
        <v>15078</v>
      </c>
      <c r="F458" s="9" t="s">
        <v>181</v>
      </c>
      <c r="G458" s="9">
        <v>108838196</v>
      </c>
    </row>
    <row r="459" spans="1:7" ht="378" x14ac:dyDescent="0.25">
      <c r="A459" s="6">
        <v>44778</v>
      </c>
      <c r="B459" s="7" t="s">
        <v>705</v>
      </c>
      <c r="C459" s="16">
        <v>1</v>
      </c>
      <c r="D459" s="8">
        <v>14368.75</v>
      </c>
      <c r="E459" s="11">
        <v>14368.75</v>
      </c>
      <c r="F459" s="9" t="s">
        <v>547</v>
      </c>
      <c r="G459" s="9">
        <v>89771125</v>
      </c>
    </row>
    <row r="460" spans="1:7" ht="40.5" x14ac:dyDescent="0.25">
      <c r="A460" s="6">
        <v>44778</v>
      </c>
      <c r="B460" s="7" t="s">
        <v>706</v>
      </c>
      <c r="C460" s="16">
        <v>1</v>
      </c>
      <c r="D460" s="8">
        <v>1650</v>
      </c>
      <c r="E460" s="11">
        <v>1650</v>
      </c>
      <c r="F460" s="9" t="s">
        <v>15</v>
      </c>
      <c r="G460" s="9">
        <v>24639797</v>
      </c>
    </row>
    <row r="461" spans="1:7" ht="94.5" x14ac:dyDescent="0.25">
      <c r="A461" s="6">
        <v>44781</v>
      </c>
      <c r="B461" s="7" t="s">
        <v>707</v>
      </c>
      <c r="C461" s="16">
        <v>1</v>
      </c>
      <c r="D461" s="8">
        <v>8000</v>
      </c>
      <c r="E461" s="8">
        <v>8000</v>
      </c>
      <c r="F461" s="9" t="s">
        <v>708</v>
      </c>
      <c r="G461" s="9">
        <v>7378106</v>
      </c>
    </row>
    <row r="462" spans="1:7" ht="54" x14ac:dyDescent="0.25">
      <c r="A462" s="6">
        <v>44781</v>
      </c>
      <c r="B462" s="7" t="s">
        <v>709</v>
      </c>
      <c r="C462" s="16">
        <v>1</v>
      </c>
      <c r="D462" s="8">
        <v>2800</v>
      </c>
      <c r="E462" s="8">
        <v>2800</v>
      </c>
      <c r="F462" s="9" t="s">
        <v>710</v>
      </c>
      <c r="G462" s="9"/>
    </row>
    <row r="463" spans="1:7" ht="108" x14ac:dyDescent="0.25">
      <c r="A463" s="6">
        <v>44781</v>
      </c>
      <c r="B463" s="7" t="s">
        <v>711</v>
      </c>
      <c r="C463" s="16">
        <v>1</v>
      </c>
      <c r="D463" s="8">
        <v>18990</v>
      </c>
      <c r="E463" s="8">
        <v>18990</v>
      </c>
      <c r="F463" s="9" t="s">
        <v>712</v>
      </c>
      <c r="G463" s="9">
        <v>98166841</v>
      </c>
    </row>
    <row r="464" spans="1:7" ht="121.5" x14ac:dyDescent="0.25">
      <c r="A464" s="6">
        <v>44781</v>
      </c>
      <c r="B464" s="7" t="s">
        <v>713</v>
      </c>
      <c r="C464" s="16">
        <v>1</v>
      </c>
      <c r="D464" s="8">
        <v>7723</v>
      </c>
      <c r="E464" s="8">
        <v>7723</v>
      </c>
      <c r="F464" s="51" t="s">
        <v>714</v>
      </c>
      <c r="G464" s="9">
        <v>92997694</v>
      </c>
    </row>
    <row r="465" spans="1:7" ht="67.5" x14ac:dyDescent="0.25">
      <c r="A465" s="6">
        <v>44781</v>
      </c>
      <c r="B465" s="7" t="s">
        <v>715</v>
      </c>
      <c r="C465" s="16">
        <v>1</v>
      </c>
      <c r="D465" s="8">
        <v>2400</v>
      </c>
      <c r="E465" s="8">
        <v>2400</v>
      </c>
      <c r="F465" s="9" t="s">
        <v>59</v>
      </c>
      <c r="G465" s="9" t="s">
        <v>12</v>
      </c>
    </row>
    <row r="466" spans="1:7" ht="135" x14ac:dyDescent="0.25">
      <c r="A466" s="6">
        <v>44781</v>
      </c>
      <c r="B466" s="7" t="s">
        <v>716</v>
      </c>
      <c r="C466" s="16">
        <v>1</v>
      </c>
      <c r="D466" s="8">
        <v>2448</v>
      </c>
      <c r="E466" s="11">
        <v>2448</v>
      </c>
      <c r="F466" s="9" t="s">
        <v>717</v>
      </c>
      <c r="G466" s="9">
        <v>16900979</v>
      </c>
    </row>
    <row r="467" spans="1:7" ht="54" x14ac:dyDescent="0.25">
      <c r="A467" s="6">
        <v>44781</v>
      </c>
      <c r="B467" s="7" t="s">
        <v>718</v>
      </c>
      <c r="C467" s="16">
        <v>1</v>
      </c>
      <c r="D467" s="8">
        <v>2960</v>
      </c>
      <c r="E467" s="11">
        <v>2960</v>
      </c>
      <c r="F467" s="9" t="s">
        <v>719</v>
      </c>
      <c r="G467" s="9"/>
    </row>
    <row r="468" spans="1:7" ht="409.5" x14ac:dyDescent="0.25">
      <c r="A468" s="6">
        <v>44782</v>
      </c>
      <c r="B468" s="7" t="s">
        <v>720</v>
      </c>
      <c r="C468" s="16">
        <v>1</v>
      </c>
      <c r="D468" s="8">
        <v>17546</v>
      </c>
      <c r="E468" s="8">
        <v>17546</v>
      </c>
      <c r="F468" s="9" t="s">
        <v>721</v>
      </c>
      <c r="G468" s="9">
        <v>90324390</v>
      </c>
    </row>
    <row r="469" spans="1:7" ht="40.5" x14ac:dyDescent="0.25">
      <c r="A469" s="6">
        <v>44782</v>
      </c>
      <c r="B469" s="7" t="s">
        <v>722</v>
      </c>
      <c r="C469" s="16">
        <v>1</v>
      </c>
      <c r="D469" s="8">
        <v>1455.2</v>
      </c>
      <c r="E469" s="8">
        <v>1455.2</v>
      </c>
      <c r="F469" s="9" t="s">
        <v>587</v>
      </c>
      <c r="G469" s="9">
        <v>49436384</v>
      </c>
    </row>
    <row r="470" spans="1:7" ht="40.5" x14ac:dyDescent="0.25">
      <c r="A470" s="6">
        <v>44782</v>
      </c>
      <c r="B470" s="7" t="s">
        <v>723</v>
      </c>
      <c r="C470" s="16">
        <v>1</v>
      </c>
      <c r="D470" s="8">
        <v>3686</v>
      </c>
      <c r="E470" s="8">
        <v>3686</v>
      </c>
      <c r="F470" s="9" t="s">
        <v>528</v>
      </c>
      <c r="G470" s="9">
        <v>4751124</v>
      </c>
    </row>
    <row r="471" spans="1:7" ht="40.5" x14ac:dyDescent="0.25">
      <c r="A471" s="6">
        <v>44782</v>
      </c>
      <c r="B471" s="7" t="s">
        <v>724</v>
      </c>
      <c r="C471" s="16">
        <v>1</v>
      </c>
      <c r="D471" s="11">
        <v>1754</v>
      </c>
      <c r="E471" s="11">
        <v>1754</v>
      </c>
      <c r="F471" s="9" t="s">
        <v>528</v>
      </c>
      <c r="G471" s="9">
        <v>4751124</v>
      </c>
    </row>
    <row r="472" spans="1:7" ht="40.5" x14ac:dyDescent="0.25">
      <c r="A472" s="6">
        <v>44782</v>
      </c>
      <c r="B472" s="7" t="s">
        <v>725</v>
      </c>
      <c r="C472" s="16">
        <v>1</v>
      </c>
      <c r="D472" s="8">
        <v>4506.5</v>
      </c>
      <c r="E472" s="11">
        <v>4506.5</v>
      </c>
      <c r="F472" s="9" t="s">
        <v>528</v>
      </c>
      <c r="G472" s="9">
        <v>4751124</v>
      </c>
    </row>
    <row r="473" spans="1:7" ht="94.5" x14ac:dyDescent="0.25">
      <c r="A473" s="6">
        <v>44783</v>
      </c>
      <c r="B473" s="7" t="s">
        <v>726</v>
      </c>
      <c r="C473" s="16">
        <f>+E473/D473</f>
        <v>1000.0000000000001</v>
      </c>
      <c r="D473" s="48">
        <v>1.4</v>
      </c>
      <c r="E473" s="48">
        <v>1400</v>
      </c>
      <c r="F473" s="9" t="s">
        <v>727</v>
      </c>
      <c r="G473" s="9"/>
    </row>
    <row r="474" spans="1:7" ht="135" x14ac:dyDescent="0.25">
      <c r="A474" s="6">
        <v>44783</v>
      </c>
      <c r="B474" s="7" t="s">
        <v>728</v>
      </c>
      <c r="C474" s="16">
        <v>1</v>
      </c>
      <c r="D474" s="48">
        <v>10000</v>
      </c>
      <c r="E474" s="48">
        <v>10000</v>
      </c>
      <c r="F474" s="9" t="s">
        <v>729</v>
      </c>
      <c r="G474" s="9">
        <v>8330301</v>
      </c>
    </row>
    <row r="475" spans="1:7" ht="81" x14ac:dyDescent="0.25">
      <c r="A475" s="6">
        <v>44783</v>
      </c>
      <c r="B475" s="7" t="s">
        <v>730</v>
      </c>
      <c r="C475" s="16">
        <v>1</v>
      </c>
      <c r="D475" s="8">
        <v>4688.3</v>
      </c>
      <c r="E475" s="8">
        <v>4688.3</v>
      </c>
      <c r="F475" s="9" t="s">
        <v>528</v>
      </c>
      <c r="G475" s="9">
        <v>4751124</v>
      </c>
    </row>
    <row r="476" spans="1:7" ht="94.5" x14ac:dyDescent="0.25">
      <c r="A476" s="6">
        <v>44783</v>
      </c>
      <c r="B476" s="7" t="s">
        <v>731</v>
      </c>
      <c r="C476" s="16">
        <v>1</v>
      </c>
      <c r="D476" s="8">
        <v>3606.51</v>
      </c>
      <c r="E476" s="8">
        <v>3606.51</v>
      </c>
      <c r="F476" s="9" t="s">
        <v>528</v>
      </c>
      <c r="G476" s="9">
        <v>4751124</v>
      </c>
    </row>
    <row r="477" spans="1:7" ht="81" x14ac:dyDescent="0.25">
      <c r="A477" s="6">
        <v>44783</v>
      </c>
      <c r="B477" s="7" t="s">
        <v>732</v>
      </c>
      <c r="C477" s="16">
        <v>1</v>
      </c>
      <c r="D477" s="8">
        <v>3433.31</v>
      </c>
      <c r="E477" s="8">
        <v>3433.31</v>
      </c>
      <c r="F477" s="9" t="s">
        <v>528</v>
      </c>
      <c r="G477" s="9">
        <v>4751124</v>
      </c>
    </row>
    <row r="478" spans="1:7" ht="40.5" x14ac:dyDescent="0.25">
      <c r="A478" s="6">
        <v>44783</v>
      </c>
      <c r="B478" s="7" t="s">
        <v>733</v>
      </c>
      <c r="C478" s="16">
        <f>+E478/D478</f>
        <v>804</v>
      </c>
      <c r="D478" s="8">
        <v>7.8</v>
      </c>
      <c r="E478" s="8">
        <v>6271.2</v>
      </c>
      <c r="F478" s="9" t="s">
        <v>534</v>
      </c>
      <c r="G478" s="9">
        <v>326895</v>
      </c>
    </row>
    <row r="479" spans="1:7" ht="40.5" x14ac:dyDescent="0.25">
      <c r="A479" s="6">
        <v>44784</v>
      </c>
      <c r="B479" s="7" t="s">
        <v>734</v>
      </c>
      <c r="C479" s="16">
        <f>+E479/D479</f>
        <v>2</v>
      </c>
      <c r="D479" s="8">
        <v>880</v>
      </c>
      <c r="E479" s="11">
        <v>1760</v>
      </c>
      <c r="F479" s="9" t="s">
        <v>601</v>
      </c>
      <c r="G479" s="9"/>
    </row>
    <row r="480" spans="1:7" ht="54" x14ac:dyDescent="0.25">
      <c r="A480" s="6">
        <v>44784</v>
      </c>
      <c r="B480" s="7" t="s">
        <v>735</v>
      </c>
      <c r="C480" s="16">
        <v>1</v>
      </c>
      <c r="D480" s="8">
        <v>6600</v>
      </c>
      <c r="E480" s="8">
        <v>6600</v>
      </c>
      <c r="F480" s="9" t="s">
        <v>736</v>
      </c>
      <c r="G480" s="9" t="s">
        <v>737</v>
      </c>
    </row>
    <row r="481" spans="1:7" ht="54" x14ac:dyDescent="0.25">
      <c r="A481" s="6">
        <v>44784</v>
      </c>
      <c r="B481" s="7" t="s">
        <v>738</v>
      </c>
      <c r="C481" s="16">
        <v>1</v>
      </c>
      <c r="D481" s="8">
        <v>9240</v>
      </c>
      <c r="E481" s="8">
        <v>9240</v>
      </c>
      <c r="F481" s="9" t="s">
        <v>26</v>
      </c>
      <c r="G481" s="9">
        <v>322334</v>
      </c>
    </row>
    <row r="482" spans="1:7" ht="121.5" x14ac:dyDescent="0.25">
      <c r="A482" s="42">
        <v>44757</v>
      </c>
      <c r="B482" s="52" t="s">
        <v>739</v>
      </c>
      <c r="C482" s="16">
        <v>1</v>
      </c>
      <c r="D482" s="53">
        <v>13035</v>
      </c>
      <c r="E482" s="53">
        <v>13035</v>
      </c>
      <c r="F482" s="42" t="s">
        <v>590</v>
      </c>
      <c r="G482" s="54">
        <v>23156759</v>
      </c>
    </row>
    <row r="483" spans="1:7" ht="54" x14ac:dyDescent="0.25">
      <c r="A483" s="6">
        <v>44784</v>
      </c>
      <c r="B483" s="7" t="s">
        <v>740</v>
      </c>
      <c r="C483" s="16">
        <f>+E483/D483</f>
        <v>16</v>
      </c>
      <c r="D483" s="8">
        <v>1320</v>
      </c>
      <c r="E483" s="8">
        <v>21120</v>
      </c>
      <c r="F483" s="9" t="s">
        <v>40</v>
      </c>
      <c r="G483" s="9">
        <v>101444567</v>
      </c>
    </row>
    <row r="484" spans="1:7" ht="54" x14ac:dyDescent="0.25">
      <c r="A484" s="6">
        <v>44784</v>
      </c>
      <c r="B484" s="7" t="s">
        <v>741</v>
      </c>
      <c r="C484" s="16">
        <f>+E484/D484</f>
        <v>7</v>
      </c>
      <c r="D484" s="8">
        <v>350</v>
      </c>
      <c r="E484" s="11">
        <v>2450</v>
      </c>
      <c r="F484" s="9" t="s">
        <v>742</v>
      </c>
      <c r="G484" s="9">
        <v>4605586</v>
      </c>
    </row>
    <row r="485" spans="1:7" ht="81" x14ac:dyDescent="0.25">
      <c r="A485" s="6">
        <v>44785</v>
      </c>
      <c r="B485" s="7" t="s">
        <v>743</v>
      </c>
      <c r="C485" s="16">
        <f>+E485/D485</f>
        <v>500</v>
      </c>
      <c r="D485" s="8">
        <v>18.5</v>
      </c>
      <c r="E485" s="11">
        <v>9250</v>
      </c>
      <c r="F485" s="9" t="s">
        <v>65</v>
      </c>
      <c r="G485" s="9">
        <v>7003188</v>
      </c>
    </row>
    <row r="486" spans="1:7" ht="108" x14ac:dyDescent="0.25">
      <c r="A486" s="6">
        <v>44785</v>
      </c>
      <c r="B486" s="7" t="s">
        <v>744</v>
      </c>
      <c r="C486" s="16">
        <v>1</v>
      </c>
      <c r="D486" s="8">
        <v>5590</v>
      </c>
      <c r="E486" s="11">
        <v>5590</v>
      </c>
      <c r="F486" s="9" t="s">
        <v>297</v>
      </c>
      <c r="G486" s="9">
        <v>66658675</v>
      </c>
    </row>
    <row r="487" spans="1:7" ht="81" x14ac:dyDescent="0.25">
      <c r="A487" s="6">
        <v>44789</v>
      </c>
      <c r="B487" s="7" t="s">
        <v>745</v>
      </c>
      <c r="C487" s="16">
        <v>1</v>
      </c>
      <c r="D487" s="8">
        <v>19600</v>
      </c>
      <c r="E487" s="11">
        <v>19600</v>
      </c>
      <c r="F487" s="9" t="s">
        <v>746</v>
      </c>
      <c r="G487" s="9">
        <v>61463868</v>
      </c>
    </row>
    <row r="488" spans="1:7" ht="108" x14ac:dyDescent="0.25">
      <c r="A488" s="6">
        <v>44790</v>
      </c>
      <c r="B488" s="7" t="s">
        <v>747</v>
      </c>
      <c r="C488" s="16">
        <v>1</v>
      </c>
      <c r="D488" s="8">
        <v>5374.2</v>
      </c>
      <c r="E488" s="8">
        <v>5374.2</v>
      </c>
      <c r="F488" s="9" t="s">
        <v>748</v>
      </c>
      <c r="G488" s="9">
        <v>5492335</v>
      </c>
    </row>
    <row r="489" spans="1:7" ht="81" x14ac:dyDescent="0.25">
      <c r="A489" s="6">
        <v>44790</v>
      </c>
      <c r="B489" s="7" t="s">
        <v>749</v>
      </c>
      <c r="C489" s="16">
        <v>1</v>
      </c>
      <c r="D489" s="8">
        <v>12850</v>
      </c>
      <c r="E489" s="11">
        <v>12850</v>
      </c>
      <c r="F489" s="9" t="s">
        <v>750</v>
      </c>
      <c r="G489" s="9">
        <v>7269595</v>
      </c>
    </row>
    <row r="490" spans="1:7" ht="94.5" x14ac:dyDescent="0.25">
      <c r="A490" s="6">
        <v>44792</v>
      </c>
      <c r="B490" s="7" t="s">
        <v>751</v>
      </c>
      <c r="C490" s="16">
        <v>1</v>
      </c>
      <c r="D490" s="8">
        <v>8200</v>
      </c>
      <c r="E490" s="8">
        <v>8200</v>
      </c>
      <c r="F490" s="9" t="s">
        <v>752</v>
      </c>
      <c r="G490" s="9">
        <v>7209355</v>
      </c>
    </row>
    <row r="491" spans="1:7" ht="148.5" x14ac:dyDescent="0.25">
      <c r="A491" s="6">
        <v>44792</v>
      </c>
      <c r="B491" s="7" t="s">
        <v>753</v>
      </c>
      <c r="C491" s="16">
        <v>1</v>
      </c>
      <c r="D491" s="8">
        <v>24999</v>
      </c>
      <c r="E491" s="11">
        <v>24999</v>
      </c>
      <c r="F491" s="9" t="s">
        <v>754</v>
      </c>
      <c r="G491" s="9">
        <v>89603508</v>
      </c>
    </row>
    <row r="492" spans="1:7" ht="175.5" x14ac:dyDescent="0.25">
      <c r="A492" s="6">
        <v>44792</v>
      </c>
      <c r="B492" s="7" t="s">
        <v>755</v>
      </c>
      <c r="C492" s="16">
        <v>1</v>
      </c>
      <c r="D492" s="8">
        <v>34064</v>
      </c>
      <c r="E492" s="11">
        <v>34064</v>
      </c>
      <c r="F492" s="9" t="s">
        <v>116</v>
      </c>
      <c r="G492" s="9" t="s">
        <v>12</v>
      </c>
    </row>
    <row r="493" spans="1:7" ht="40.5" x14ac:dyDescent="0.25">
      <c r="A493" s="6">
        <v>44792</v>
      </c>
      <c r="B493" s="7" t="s">
        <v>756</v>
      </c>
      <c r="C493" s="16">
        <v>1</v>
      </c>
      <c r="D493" s="8">
        <v>24833.55</v>
      </c>
      <c r="E493" s="11">
        <v>24833.55</v>
      </c>
      <c r="F493" s="9" t="s">
        <v>497</v>
      </c>
      <c r="G493" s="9">
        <v>87098237</v>
      </c>
    </row>
    <row r="494" spans="1:7" ht="202.5" x14ac:dyDescent="0.25">
      <c r="A494" s="6">
        <v>44792</v>
      </c>
      <c r="B494" s="7" t="s">
        <v>757</v>
      </c>
      <c r="C494" s="16">
        <v>1</v>
      </c>
      <c r="D494" s="8">
        <v>18281.599999999999</v>
      </c>
      <c r="E494" s="8">
        <v>18281.599999999999</v>
      </c>
      <c r="F494" s="9" t="s">
        <v>758</v>
      </c>
      <c r="G494" s="9">
        <v>76808548</v>
      </c>
    </row>
    <row r="495" spans="1:7" ht="40.5" x14ac:dyDescent="0.25">
      <c r="A495" s="6">
        <v>44792</v>
      </c>
      <c r="B495" s="7" t="s">
        <v>759</v>
      </c>
      <c r="C495" s="16">
        <v>1</v>
      </c>
      <c r="D495" s="8">
        <v>15450</v>
      </c>
      <c r="E495" s="8">
        <v>15450</v>
      </c>
      <c r="F495" s="9" t="s">
        <v>252</v>
      </c>
      <c r="G495" s="9">
        <v>5623758</v>
      </c>
    </row>
    <row r="496" spans="1:7" ht="27" x14ac:dyDescent="0.25">
      <c r="A496" s="6">
        <v>44792</v>
      </c>
      <c r="B496" s="7" t="s">
        <v>760</v>
      </c>
      <c r="C496" s="16">
        <f>+E496/D496</f>
        <v>100</v>
      </c>
      <c r="D496" s="8">
        <v>12</v>
      </c>
      <c r="E496" s="11">
        <v>1200</v>
      </c>
      <c r="F496" s="9" t="s">
        <v>658</v>
      </c>
      <c r="G496" s="9"/>
    </row>
    <row r="497" spans="1:7" ht="54" x14ac:dyDescent="0.25">
      <c r="A497" s="6">
        <v>44792</v>
      </c>
      <c r="B497" s="7" t="s">
        <v>761</v>
      </c>
      <c r="C497" s="16">
        <f>+E497/D497</f>
        <v>6</v>
      </c>
      <c r="D497" s="8">
        <v>195</v>
      </c>
      <c r="E497" s="8">
        <v>1170</v>
      </c>
      <c r="F497" s="9" t="s">
        <v>762</v>
      </c>
      <c r="G497" s="9">
        <v>111226570</v>
      </c>
    </row>
    <row r="498" spans="1:7" ht="94.5" x14ac:dyDescent="0.25">
      <c r="A498" s="6">
        <v>44792</v>
      </c>
      <c r="B498" s="7" t="s">
        <v>763</v>
      </c>
      <c r="C498" s="16">
        <v>2</v>
      </c>
      <c r="D498" s="8">
        <v>1499</v>
      </c>
      <c r="E498" s="11">
        <v>2988</v>
      </c>
      <c r="F498" s="55" t="s">
        <v>375</v>
      </c>
      <c r="G498" s="9"/>
    </row>
    <row r="499" spans="1:7" ht="67.5" x14ac:dyDescent="0.25">
      <c r="A499" s="6">
        <v>44795</v>
      </c>
      <c r="B499" s="7" t="s">
        <v>764</v>
      </c>
      <c r="C499" s="16">
        <v>1</v>
      </c>
      <c r="D499" s="8">
        <v>3250.31</v>
      </c>
      <c r="E499" s="8">
        <v>3250.31</v>
      </c>
      <c r="F499" s="9" t="s">
        <v>19</v>
      </c>
      <c r="G499" s="9">
        <v>1078526</v>
      </c>
    </row>
    <row r="500" spans="1:7" ht="216" x14ac:dyDescent="0.25">
      <c r="A500" s="6">
        <v>44796</v>
      </c>
      <c r="B500" s="7" t="s">
        <v>765</v>
      </c>
      <c r="C500" s="16">
        <f>+E500/D500</f>
        <v>6</v>
      </c>
      <c r="D500" s="11">
        <v>2156</v>
      </c>
      <c r="E500" s="11">
        <v>12936</v>
      </c>
      <c r="F500" s="9" t="s">
        <v>133</v>
      </c>
      <c r="G500" s="9">
        <v>81156197</v>
      </c>
    </row>
    <row r="501" spans="1:7" ht="40.5" x14ac:dyDescent="0.25">
      <c r="A501" s="6">
        <v>44796</v>
      </c>
      <c r="B501" s="7" t="s">
        <v>766</v>
      </c>
      <c r="C501" s="16">
        <v>1</v>
      </c>
      <c r="D501" s="8">
        <v>5505</v>
      </c>
      <c r="E501" s="8">
        <v>5505</v>
      </c>
      <c r="F501" s="9" t="s">
        <v>102</v>
      </c>
      <c r="G501" s="9">
        <v>62443224</v>
      </c>
    </row>
    <row r="502" spans="1:7" ht="94.5" x14ac:dyDescent="0.25">
      <c r="A502" s="6">
        <v>44796</v>
      </c>
      <c r="B502" s="7" t="s">
        <v>767</v>
      </c>
      <c r="C502" s="16">
        <v>1</v>
      </c>
      <c r="D502" s="8">
        <v>4360.1000000000004</v>
      </c>
      <c r="E502" s="8">
        <v>4360.1000000000004</v>
      </c>
      <c r="F502" s="9" t="s">
        <v>528</v>
      </c>
      <c r="G502" s="9">
        <v>4751124</v>
      </c>
    </row>
    <row r="503" spans="1:7" ht="54" x14ac:dyDescent="0.25">
      <c r="A503" s="6">
        <v>44796</v>
      </c>
      <c r="B503" s="7" t="s">
        <v>768</v>
      </c>
      <c r="C503" s="16">
        <f>+E503/D503</f>
        <v>99.999999999999986</v>
      </c>
      <c r="D503" s="8">
        <v>79.400000000000006</v>
      </c>
      <c r="E503" s="8">
        <v>7940</v>
      </c>
      <c r="F503" s="9" t="s">
        <v>597</v>
      </c>
      <c r="G503" s="9">
        <v>23298561</v>
      </c>
    </row>
    <row r="504" spans="1:7" ht="108" x14ac:dyDescent="0.25">
      <c r="A504" s="6">
        <v>44797</v>
      </c>
      <c r="B504" s="7" t="s">
        <v>769</v>
      </c>
      <c r="C504" s="16">
        <f>+E504/D504</f>
        <v>2</v>
      </c>
      <c r="D504" s="8">
        <v>7745.46</v>
      </c>
      <c r="E504" s="11">
        <v>15490.92</v>
      </c>
      <c r="F504" s="9" t="s">
        <v>717</v>
      </c>
      <c r="G504" s="9">
        <v>16900979</v>
      </c>
    </row>
    <row r="505" spans="1:7" ht="54" x14ac:dyDescent="0.25">
      <c r="A505" s="6">
        <v>44799</v>
      </c>
      <c r="B505" s="7" t="s">
        <v>770</v>
      </c>
      <c r="C505" s="16">
        <f>+E505/D505</f>
        <v>100</v>
      </c>
      <c r="D505" s="8">
        <v>75</v>
      </c>
      <c r="E505" s="11">
        <v>7500</v>
      </c>
      <c r="F505" s="9" t="s">
        <v>771</v>
      </c>
      <c r="G505" s="9">
        <v>20173741</v>
      </c>
    </row>
    <row r="506" spans="1:7" ht="81" x14ac:dyDescent="0.25">
      <c r="A506" s="6">
        <v>44797</v>
      </c>
      <c r="B506" s="7" t="s">
        <v>772</v>
      </c>
      <c r="C506" s="16">
        <f>+E506/D506</f>
        <v>14</v>
      </c>
      <c r="D506" s="8">
        <v>792</v>
      </c>
      <c r="E506" s="8">
        <v>11088</v>
      </c>
      <c r="F506" s="9" t="s">
        <v>654</v>
      </c>
      <c r="G506" s="9" t="s">
        <v>12</v>
      </c>
    </row>
    <row r="507" spans="1:7" ht="81" x14ac:dyDescent="0.25">
      <c r="A507" s="6">
        <v>44803</v>
      </c>
      <c r="B507" s="18" t="s">
        <v>113</v>
      </c>
      <c r="C507" s="16">
        <v>1</v>
      </c>
      <c r="D507" s="8">
        <v>2843.5</v>
      </c>
      <c r="E507" s="8">
        <v>2843.5</v>
      </c>
      <c r="F507" s="9" t="s">
        <v>609</v>
      </c>
      <c r="G507" s="9">
        <v>109524977</v>
      </c>
    </row>
    <row r="508" spans="1:7" ht="67.5" x14ac:dyDescent="0.25">
      <c r="A508" s="6">
        <v>44803</v>
      </c>
      <c r="B508" s="7" t="s">
        <v>773</v>
      </c>
      <c r="C508" s="16">
        <f>+E508/D508</f>
        <v>6</v>
      </c>
      <c r="D508" s="8">
        <v>3950</v>
      </c>
      <c r="E508" s="8">
        <v>23700</v>
      </c>
      <c r="F508" s="9" t="s">
        <v>774</v>
      </c>
      <c r="G508" s="9">
        <v>4387694</v>
      </c>
    </row>
    <row r="509" spans="1:7" ht="81" x14ac:dyDescent="0.25">
      <c r="A509" s="6">
        <v>44803</v>
      </c>
      <c r="B509" s="7" t="s">
        <v>775</v>
      </c>
      <c r="C509" s="16">
        <v>1</v>
      </c>
      <c r="D509" s="8">
        <v>2796.5</v>
      </c>
      <c r="E509" s="8">
        <v>2796.5</v>
      </c>
      <c r="F509" s="9" t="s">
        <v>597</v>
      </c>
      <c r="G509" s="9">
        <v>23298561</v>
      </c>
    </row>
    <row r="510" spans="1:7" ht="162" x14ac:dyDescent="0.25">
      <c r="A510" s="6">
        <v>44804</v>
      </c>
      <c r="B510" s="7" t="s">
        <v>776</v>
      </c>
      <c r="C510" s="16">
        <v>1</v>
      </c>
      <c r="D510" s="8">
        <v>44742</v>
      </c>
      <c r="E510" s="8">
        <v>44742</v>
      </c>
      <c r="F510" s="9" t="s">
        <v>777</v>
      </c>
      <c r="G510" s="9">
        <v>33792003</v>
      </c>
    </row>
    <row r="511" spans="1:7" ht="54" x14ac:dyDescent="0.25">
      <c r="A511" s="6">
        <v>44804</v>
      </c>
      <c r="B511" s="7" t="s">
        <v>778</v>
      </c>
      <c r="C511" s="16">
        <v>1</v>
      </c>
      <c r="D511" s="8">
        <v>1299</v>
      </c>
      <c r="E511" s="11">
        <v>1299</v>
      </c>
      <c r="F511" s="9" t="s">
        <v>90</v>
      </c>
      <c r="G511" s="9">
        <v>32375913</v>
      </c>
    </row>
    <row r="512" spans="1:7" ht="108" x14ac:dyDescent="0.25">
      <c r="A512" s="6">
        <v>44804</v>
      </c>
      <c r="B512" s="7" t="s">
        <v>779</v>
      </c>
      <c r="C512" s="16">
        <v>1</v>
      </c>
      <c r="D512" s="8">
        <v>5740</v>
      </c>
      <c r="E512" s="8">
        <v>5740</v>
      </c>
      <c r="F512" s="9" t="s">
        <v>357</v>
      </c>
      <c r="G512" s="9">
        <v>108769976</v>
      </c>
    </row>
    <row r="513" spans="1:7" ht="54" x14ac:dyDescent="0.25">
      <c r="A513" s="6">
        <v>44804</v>
      </c>
      <c r="B513" s="7" t="s">
        <v>780</v>
      </c>
      <c r="C513" s="16">
        <v>1</v>
      </c>
      <c r="D513" s="8">
        <v>1490.55</v>
      </c>
      <c r="E513" s="11">
        <v>1490.55</v>
      </c>
      <c r="F513" s="9" t="s">
        <v>90</v>
      </c>
      <c r="G513" s="9">
        <v>32375913</v>
      </c>
    </row>
    <row r="514" spans="1:7" ht="67.5" x14ac:dyDescent="0.25">
      <c r="A514" s="6">
        <v>44804</v>
      </c>
      <c r="B514" s="7" t="s">
        <v>781</v>
      </c>
      <c r="C514" s="16">
        <v>1</v>
      </c>
      <c r="D514" s="8">
        <v>6040</v>
      </c>
      <c r="E514" s="8">
        <v>6040</v>
      </c>
      <c r="F514" s="9" t="s">
        <v>782</v>
      </c>
      <c r="G514" s="9">
        <v>29804981</v>
      </c>
    </row>
    <row r="515" spans="1:7" ht="67.5" x14ac:dyDescent="0.25">
      <c r="A515" s="6">
        <v>44804</v>
      </c>
      <c r="B515" s="7" t="s">
        <v>783</v>
      </c>
      <c r="C515" s="16">
        <v>1</v>
      </c>
      <c r="D515" s="8">
        <v>4252.92</v>
      </c>
      <c r="E515" s="8">
        <v>4252.92</v>
      </c>
      <c r="F515" s="9" t="s">
        <v>784</v>
      </c>
      <c r="G515" s="9">
        <v>7090048</v>
      </c>
    </row>
    <row r="516" spans="1:7" x14ac:dyDescent="0.25">
      <c r="A516" s="201" t="s">
        <v>786</v>
      </c>
      <c r="B516" s="202"/>
      <c r="C516" s="202"/>
      <c r="D516" s="202"/>
      <c r="E516" s="202"/>
      <c r="F516" s="202"/>
      <c r="G516" s="202"/>
    </row>
    <row r="517" spans="1:7" ht="81" x14ac:dyDescent="0.25">
      <c r="A517" s="6">
        <v>44805</v>
      </c>
      <c r="B517" s="7" t="s">
        <v>788</v>
      </c>
      <c r="C517" s="16">
        <v>1</v>
      </c>
      <c r="D517" s="8">
        <v>1095</v>
      </c>
      <c r="E517" s="11">
        <v>1095</v>
      </c>
      <c r="F517" s="9" t="s">
        <v>437</v>
      </c>
      <c r="G517" s="9">
        <v>12521337</v>
      </c>
    </row>
    <row r="518" spans="1:7" ht="81" x14ac:dyDescent="0.25">
      <c r="A518" s="6">
        <v>44805</v>
      </c>
      <c r="B518" s="7" t="s">
        <v>789</v>
      </c>
      <c r="C518" s="16">
        <v>1</v>
      </c>
      <c r="D518" s="8">
        <v>9731.06</v>
      </c>
      <c r="E518" s="8">
        <v>9731.06</v>
      </c>
      <c r="F518" s="9" t="s">
        <v>528</v>
      </c>
      <c r="G518" s="9">
        <v>4751124</v>
      </c>
    </row>
    <row r="519" spans="1:7" ht="243" x14ac:dyDescent="0.25">
      <c r="A519" s="6">
        <v>44805</v>
      </c>
      <c r="B519" s="7" t="s">
        <v>790</v>
      </c>
      <c r="C519" s="16">
        <v>1</v>
      </c>
      <c r="D519" s="8">
        <v>15119</v>
      </c>
      <c r="E519" s="11">
        <v>15119</v>
      </c>
      <c r="F519" s="9" t="s">
        <v>364</v>
      </c>
      <c r="G519" s="9">
        <v>29010438</v>
      </c>
    </row>
    <row r="520" spans="1:7" ht="337.5" x14ac:dyDescent="0.25">
      <c r="A520" s="6">
        <v>44805</v>
      </c>
      <c r="B520" s="7" t="s">
        <v>791</v>
      </c>
      <c r="C520" s="16">
        <v>1</v>
      </c>
      <c r="D520" s="8">
        <v>23000</v>
      </c>
      <c r="E520" s="11">
        <v>23000</v>
      </c>
      <c r="F520" s="9" t="s">
        <v>792</v>
      </c>
      <c r="G520" s="9">
        <v>78247586</v>
      </c>
    </row>
    <row r="521" spans="1:7" ht="108" x14ac:dyDescent="0.25">
      <c r="A521" s="6">
        <v>44805</v>
      </c>
      <c r="B521" s="7" t="s">
        <v>793</v>
      </c>
      <c r="C521" s="16">
        <v>1</v>
      </c>
      <c r="D521" s="8">
        <v>8000</v>
      </c>
      <c r="E521" s="11">
        <v>8000</v>
      </c>
      <c r="F521" s="9" t="s">
        <v>224</v>
      </c>
      <c r="G521" s="9">
        <v>66545463</v>
      </c>
    </row>
    <row r="522" spans="1:7" ht="40.5" x14ac:dyDescent="0.25">
      <c r="A522" s="6">
        <v>44806</v>
      </c>
      <c r="B522" s="7" t="s">
        <v>794</v>
      </c>
      <c r="C522" s="16">
        <v>1</v>
      </c>
      <c r="D522" s="8">
        <v>62683.39</v>
      </c>
      <c r="E522" s="8">
        <v>62683.39</v>
      </c>
      <c r="F522" s="9" t="s">
        <v>795</v>
      </c>
      <c r="G522" s="9">
        <v>36600717</v>
      </c>
    </row>
    <row r="523" spans="1:7" ht="67.5" x14ac:dyDescent="0.25">
      <c r="A523" s="6">
        <v>44806</v>
      </c>
      <c r="B523" s="7" t="s">
        <v>796</v>
      </c>
      <c r="C523" s="16">
        <f>+E523/D523</f>
        <v>500</v>
      </c>
      <c r="D523" s="8">
        <v>40</v>
      </c>
      <c r="E523" s="8">
        <v>20000</v>
      </c>
      <c r="F523" s="9" t="s">
        <v>797</v>
      </c>
      <c r="G523" s="9">
        <v>46946535</v>
      </c>
    </row>
    <row r="524" spans="1:7" ht="108" x14ac:dyDescent="0.25">
      <c r="A524" s="6">
        <v>44806</v>
      </c>
      <c r="B524" s="7" t="s">
        <v>798</v>
      </c>
      <c r="C524" s="16">
        <v>1</v>
      </c>
      <c r="D524" s="8">
        <v>23900</v>
      </c>
      <c r="E524" s="11">
        <v>23900</v>
      </c>
      <c r="F524" s="9" t="s">
        <v>799</v>
      </c>
      <c r="G524" s="9">
        <v>6332854</v>
      </c>
    </row>
    <row r="525" spans="1:7" ht="135" x14ac:dyDescent="0.25">
      <c r="A525" s="6">
        <v>44809</v>
      </c>
      <c r="B525" s="7" t="s">
        <v>800</v>
      </c>
      <c r="C525" s="16">
        <v>1</v>
      </c>
      <c r="D525" s="8">
        <v>6100</v>
      </c>
      <c r="E525" s="8">
        <v>6100</v>
      </c>
      <c r="F525" s="9" t="s">
        <v>801</v>
      </c>
      <c r="G525" s="9">
        <v>4854306</v>
      </c>
    </row>
    <row r="526" spans="1:7" ht="40.5" x14ac:dyDescent="0.25">
      <c r="A526" s="6">
        <v>44809</v>
      </c>
      <c r="B526" s="7" t="s">
        <v>802</v>
      </c>
      <c r="C526" s="16">
        <v>1</v>
      </c>
      <c r="D526" s="8">
        <v>15000</v>
      </c>
      <c r="E526" s="8">
        <v>15000</v>
      </c>
      <c r="F526" s="9" t="s">
        <v>803</v>
      </c>
      <c r="G526" s="9">
        <v>4613031</v>
      </c>
    </row>
    <row r="527" spans="1:7" ht="40.5" x14ac:dyDescent="0.25">
      <c r="A527" s="6">
        <v>44809</v>
      </c>
      <c r="B527" s="7" t="s">
        <v>804</v>
      </c>
      <c r="C527" s="16">
        <v>1</v>
      </c>
      <c r="D527" s="8">
        <v>11200</v>
      </c>
      <c r="E527" s="11">
        <v>11200</v>
      </c>
      <c r="F527" s="9" t="s">
        <v>805</v>
      </c>
      <c r="G527" s="9">
        <v>106943979</v>
      </c>
    </row>
    <row r="528" spans="1:7" ht="40.5" x14ac:dyDescent="0.25">
      <c r="A528" s="6">
        <v>44809</v>
      </c>
      <c r="B528" s="7" t="s">
        <v>806</v>
      </c>
      <c r="C528" s="16">
        <v>1</v>
      </c>
      <c r="D528" s="8">
        <v>5600</v>
      </c>
      <c r="E528" s="11">
        <v>5600</v>
      </c>
      <c r="F528" s="9" t="s">
        <v>807</v>
      </c>
      <c r="G528" s="9"/>
    </row>
    <row r="529" spans="1:7" ht="175.5" x14ac:dyDescent="0.25">
      <c r="A529" s="6">
        <v>44809</v>
      </c>
      <c r="B529" s="7" t="s">
        <v>808</v>
      </c>
      <c r="C529" s="16">
        <v>1</v>
      </c>
      <c r="D529" s="8">
        <v>19700</v>
      </c>
      <c r="E529" s="11">
        <v>19700</v>
      </c>
      <c r="F529" s="9" t="s">
        <v>809</v>
      </c>
      <c r="G529" s="9">
        <v>7610408</v>
      </c>
    </row>
    <row r="530" spans="1:7" ht="121.5" x14ac:dyDescent="0.25">
      <c r="A530" s="6">
        <v>44809</v>
      </c>
      <c r="B530" s="7" t="s">
        <v>810</v>
      </c>
      <c r="C530" s="16">
        <v>1</v>
      </c>
      <c r="D530" s="8">
        <v>1800</v>
      </c>
      <c r="E530" s="11">
        <v>1800</v>
      </c>
      <c r="F530" s="9" t="s">
        <v>742</v>
      </c>
      <c r="G530" s="9">
        <v>4605586</v>
      </c>
    </row>
    <row r="531" spans="1:7" ht="135" x14ac:dyDescent="0.25">
      <c r="A531" s="6">
        <v>44810</v>
      </c>
      <c r="B531" s="7" t="s">
        <v>811</v>
      </c>
      <c r="C531" s="16">
        <v>1</v>
      </c>
      <c r="D531" s="8">
        <v>3884.4</v>
      </c>
      <c r="E531" s="8">
        <v>3884.4</v>
      </c>
      <c r="F531" s="9" t="s">
        <v>812</v>
      </c>
      <c r="G531" s="9"/>
    </row>
    <row r="532" spans="1:7" ht="94.5" x14ac:dyDescent="0.25">
      <c r="A532" s="6">
        <v>44810</v>
      </c>
      <c r="B532" s="7" t="s">
        <v>813</v>
      </c>
      <c r="C532" s="16">
        <v>1</v>
      </c>
      <c r="D532" s="8">
        <v>11295</v>
      </c>
      <c r="E532" s="11">
        <v>11295</v>
      </c>
      <c r="F532" s="9" t="s">
        <v>814</v>
      </c>
      <c r="G532" s="9">
        <v>22348913</v>
      </c>
    </row>
    <row r="533" spans="1:7" ht="108" x14ac:dyDescent="0.25">
      <c r="A533" s="6">
        <v>44810</v>
      </c>
      <c r="B533" s="7" t="s">
        <v>815</v>
      </c>
      <c r="C533" s="16">
        <v>1</v>
      </c>
      <c r="D533" s="8">
        <v>23183</v>
      </c>
      <c r="E533" s="8">
        <v>23183</v>
      </c>
      <c r="F533" s="9" t="s">
        <v>814</v>
      </c>
      <c r="G533" s="9">
        <v>22348913</v>
      </c>
    </row>
    <row r="534" spans="1:7" ht="67.5" x14ac:dyDescent="0.25">
      <c r="A534" s="6">
        <v>44810</v>
      </c>
      <c r="B534" s="7" t="s">
        <v>816</v>
      </c>
      <c r="C534" s="16">
        <v>1</v>
      </c>
      <c r="D534" s="8">
        <v>10217</v>
      </c>
      <c r="E534" s="8">
        <v>10217</v>
      </c>
      <c r="F534" s="9" t="s">
        <v>814</v>
      </c>
      <c r="G534" s="9">
        <v>22348913</v>
      </c>
    </row>
    <row r="535" spans="1:7" ht="135" x14ac:dyDescent="0.25">
      <c r="A535" s="6">
        <v>44810</v>
      </c>
      <c r="B535" s="7" t="s">
        <v>811</v>
      </c>
      <c r="C535" s="16">
        <v>1</v>
      </c>
      <c r="D535" s="8">
        <v>3884.4</v>
      </c>
      <c r="E535" s="8">
        <v>3884.4</v>
      </c>
      <c r="F535" s="9" t="s">
        <v>812</v>
      </c>
      <c r="G535" s="9"/>
    </row>
    <row r="536" spans="1:7" ht="135" x14ac:dyDescent="0.25">
      <c r="A536" s="6">
        <v>44813</v>
      </c>
      <c r="B536" s="7" t="s">
        <v>817</v>
      </c>
      <c r="C536" s="16">
        <v>1</v>
      </c>
      <c r="D536" s="8">
        <v>10920</v>
      </c>
      <c r="E536" s="11">
        <v>10920</v>
      </c>
      <c r="F536" s="9" t="s">
        <v>818</v>
      </c>
      <c r="G536" s="9">
        <v>1685770</v>
      </c>
    </row>
    <row r="537" spans="1:7" ht="94.5" x14ac:dyDescent="0.25">
      <c r="A537" s="6">
        <v>44816</v>
      </c>
      <c r="B537" s="7" t="s">
        <v>819</v>
      </c>
      <c r="C537" s="57">
        <f>+E537/D537</f>
        <v>1100</v>
      </c>
      <c r="D537" s="8">
        <v>18</v>
      </c>
      <c r="E537" s="11">
        <v>19800</v>
      </c>
      <c r="F537" s="9" t="s">
        <v>820</v>
      </c>
      <c r="G537" s="9">
        <v>9478418</v>
      </c>
    </row>
    <row r="538" spans="1:7" ht="54" x14ac:dyDescent="0.25">
      <c r="A538" s="6">
        <v>44816</v>
      </c>
      <c r="B538" s="7" t="s">
        <v>821</v>
      </c>
      <c r="C538" s="16">
        <v>1</v>
      </c>
      <c r="D538" s="8">
        <v>2107.6</v>
      </c>
      <c r="E538" s="11">
        <v>2107.6</v>
      </c>
      <c r="F538" s="9" t="s">
        <v>822</v>
      </c>
      <c r="G538" s="9"/>
    </row>
    <row r="539" spans="1:7" ht="94.5" x14ac:dyDescent="0.25">
      <c r="A539" s="6">
        <v>44816</v>
      </c>
      <c r="B539" s="24" t="s">
        <v>823</v>
      </c>
      <c r="C539" s="16">
        <v>1</v>
      </c>
      <c r="D539" s="8">
        <v>24993</v>
      </c>
      <c r="E539" s="8">
        <v>24993</v>
      </c>
      <c r="F539" s="9" t="s">
        <v>555</v>
      </c>
      <c r="G539" s="9" t="s">
        <v>556</v>
      </c>
    </row>
    <row r="540" spans="1:7" ht="94.5" x14ac:dyDescent="0.25">
      <c r="A540" s="6">
        <v>44816</v>
      </c>
      <c r="B540" s="7" t="s">
        <v>824</v>
      </c>
      <c r="C540" s="16">
        <v>1</v>
      </c>
      <c r="D540" s="8">
        <v>23760</v>
      </c>
      <c r="E540" s="11">
        <v>23760</v>
      </c>
      <c r="F540" s="9" t="s">
        <v>555</v>
      </c>
      <c r="G540" s="9" t="s">
        <v>556</v>
      </c>
    </row>
    <row r="541" spans="1:7" ht="108" x14ac:dyDescent="0.25">
      <c r="A541" s="6">
        <v>44816</v>
      </c>
      <c r="B541" s="7" t="s">
        <v>825</v>
      </c>
      <c r="C541" s="16">
        <v>1</v>
      </c>
      <c r="D541" s="8">
        <v>10530</v>
      </c>
      <c r="E541" s="8">
        <v>10530</v>
      </c>
      <c r="F541" s="9" t="s">
        <v>555</v>
      </c>
      <c r="G541" s="9" t="s">
        <v>556</v>
      </c>
    </row>
    <row r="542" spans="1:7" ht="67.5" x14ac:dyDescent="0.25">
      <c r="A542" s="6">
        <v>44816</v>
      </c>
      <c r="B542" s="7" t="s">
        <v>826</v>
      </c>
      <c r="C542" s="16">
        <v>1</v>
      </c>
      <c r="D542" s="8">
        <v>2250</v>
      </c>
      <c r="E542" s="8">
        <v>2250</v>
      </c>
      <c r="F542" s="9" t="s">
        <v>609</v>
      </c>
      <c r="G542" s="9">
        <v>109524977</v>
      </c>
    </row>
    <row r="543" spans="1:7" ht="67.5" x14ac:dyDescent="0.25">
      <c r="A543" s="6">
        <v>44816</v>
      </c>
      <c r="B543" s="7" t="s">
        <v>827</v>
      </c>
      <c r="C543" s="16">
        <v>1</v>
      </c>
      <c r="D543" s="8">
        <v>1150</v>
      </c>
      <c r="E543" s="8">
        <v>1150</v>
      </c>
      <c r="F543" s="9" t="s">
        <v>828</v>
      </c>
      <c r="G543" s="9">
        <v>83621490</v>
      </c>
    </row>
    <row r="544" spans="1:7" ht="121.5" x14ac:dyDescent="0.25">
      <c r="A544" s="6">
        <v>44816</v>
      </c>
      <c r="B544" s="7" t="s">
        <v>829</v>
      </c>
      <c r="C544" s="16">
        <v>1</v>
      </c>
      <c r="D544" s="8">
        <v>17250</v>
      </c>
      <c r="E544" s="11">
        <v>17250</v>
      </c>
      <c r="F544" s="9" t="s">
        <v>133</v>
      </c>
      <c r="G544" s="9">
        <v>81156197</v>
      </c>
    </row>
    <row r="545" spans="1:7" ht="202.5" x14ac:dyDescent="0.25">
      <c r="A545" s="6">
        <v>44816</v>
      </c>
      <c r="B545" s="7" t="s">
        <v>830</v>
      </c>
      <c r="C545" s="16">
        <v>1</v>
      </c>
      <c r="D545" s="8">
        <v>9750</v>
      </c>
      <c r="E545" s="11">
        <v>9750</v>
      </c>
      <c r="F545" s="9" t="s">
        <v>831</v>
      </c>
      <c r="G545" s="9">
        <v>5710375</v>
      </c>
    </row>
    <row r="546" spans="1:7" ht="81" x14ac:dyDescent="0.25">
      <c r="A546" s="6">
        <v>44816</v>
      </c>
      <c r="B546" s="7" t="s">
        <v>832</v>
      </c>
      <c r="C546" s="16">
        <v>1</v>
      </c>
      <c r="D546" s="8">
        <v>6574.98</v>
      </c>
      <c r="E546" s="11">
        <v>6574.98</v>
      </c>
      <c r="F546" s="9" t="s">
        <v>833</v>
      </c>
      <c r="G546" s="9">
        <v>58976426</v>
      </c>
    </row>
    <row r="547" spans="1:7" ht="40.5" x14ac:dyDescent="0.25">
      <c r="A547" s="6">
        <v>44817</v>
      </c>
      <c r="B547" s="7" t="s">
        <v>834</v>
      </c>
      <c r="C547" s="16">
        <v>1</v>
      </c>
      <c r="D547" s="8">
        <v>1700</v>
      </c>
      <c r="E547" s="8">
        <v>1700</v>
      </c>
      <c r="F547" s="9" t="s">
        <v>615</v>
      </c>
      <c r="G547" s="9">
        <v>668389</v>
      </c>
    </row>
    <row r="548" spans="1:7" ht="67.5" x14ac:dyDescent="0.25">
      <c r="A548" s="6">
        <v>44817</v>
      </c>
      <c r="B548" s="7" t="s">
        <v>835</v>
      </c>
      <c r="C548" s="16">
        <v>1</v>
      </c>
      <c r="D548" s="8">
        <v>9300</v>
      </c>
      <c r="E548" s="11">
        <v>9300</v>
      </c>
      <c r="F548" s="9" t="s">
        <v>836</v>
      </c>
      <c r="G548" s="9">
        <v>40706206</v>
      </c>
    </row>
    <row r="549" spans="1:7" ht="121.5" x14ac:dyDescent="0.25">
      <c r="A549" s="6">
        <v>44817</v>
      </c>
      <c r="B549" s="7" t="s">
        <v>837</v>
      </c>
      <c r="C549" s="16">
        <v>1</v>
      </c>
      <c r="D549" s="8">
        <v>18216</v>
      </c>
      <c r="E549" s="8">
        <v>18216</v>
      </c>
      <c r="F549" s="9" t="s">
        <v>555</v>
      </c>
      <c r="G549" s="9" t="s">
        <v>556</v>
      </c>
    </row>
    <row r="550" spans="1:7" ht="40.5" x14ac:dyDescent="0.25">
      <c r="A550" s="6">
        <v>44818</v>
      </c>
      <c r="B550" s="7" t="s">
        <v>838</v>
      </c>
      <c r="C550" s="16">
        <v>1</v>
      </c>
      <c r="D550" s="8">
        <v>21546</v>
      </c>
      <c r="E550" s="11">
        <v>21546</v>
      </c>
      <c r="F550" s="9" t="s">
        <v>839</v>
      </c>
      <c r="G550" s="9">
        <v>7426410</v>
      </c>
    </row>
    <row r="551" spans="1:7" ht="67.5" x14ac:dyDescent="0.25">
      <c r="A551" s="6">
        <v>44818</v>
      </c>
      <c r="B551" s="7" t="s">
        <v>840</v>
      </c>
      <c r="C551" s="16">
        <v>1</v>
      </c>
      <c r="D551" s="8">
        <v>4000</v>
      </c>
      <c r="E551" s="8">
        <v>4000</v>
      </c>
      <c r="F551" s="9" t="s">
        <v>841</v>
      </c>
      <c r="G551" s="9">
        <v>356557</v>
      </c>
    </row>
    <row r="552" spans="1:7" ht="81" x14ac:dyDescent="0.25">
      <c r="A552" s="6">
        <v>44820</v>
      </c>
      <c r="B552" s="7" t="s">
        <v>842</v>
      </c>
      <c r="C552" s="16">
        <v>1</v>
      </c>
      <c r="D552" s="8">
        <v>6800</v>
      </c>
      <c r="E552" s="11">
        <v>6800</v>
      </c>
      <c r="F552" s="9" t="s">
        <v>843</v>
      </c>
      <c r="G552" s="9"/>
    </row>
    <row r="553" spans="1:7" ht="40.5" x14ac:dyDescent="0.25">
      <c r="A553" s="6">
        <v>44820</v>
      </c>
      <c r="B553" s="7" t="s">
        <v>844</v>
      </c>
      <c r="C553" s="16">
        <v>1</v>
      </c>
      <c r="D553" s="8">
        <v>25000</v>
      </c>
      <c r="E553" s="8">
        <v>25000</v>
      </c>
      <c r="F553" s="9" t="s">
        <v>640</v>
      </c>
      <c r="G553" s="9">
        <v>62869396</v>
      </c>
    </row>
    <row r="554" spans="1:7" ht="81" x14ac:dyDescent="0.25">
      <c r="A554" s="26">
        <v>44823</v>
      </c>
      <c r="B554" s="27" t="s">
        <v>845</v>
      </c>
      <c r="C554" s="16">
        <v>1</v>
      </c>
      <c r="D554" s="29">
        <v>4470</v>
      </c>
      <c r="E554" s="58">
        <v>4470</v>
      </c>
      <c r="F554" s="30" t="s">
        <v>846</v>
      </c>
      <c r="G554" s="30">
        <v>81576153</v>
      </c>
    </row>
    <row r="555" spans="1:7" ht="94.5" x14ac:dyDescent="0.25">
      <c r="A555" s="6">
        <v>44823</v>
      </c>
      <c r="B555" s="7" t="s">
        <v>847</v>
      </c>
      <c r="C555" s="16">
        <v>1</v>
      </c>
      <c r="D555" s="8">
        <v>24750</v>
      </c>
      <c r="E555" s="8">
        <v>24750</v>
      </c>
      <c r="F555" s="9" t="s">
        <v>422</v>
      </c>
      <c r="G555" s="9">
        <v>62470515</v>
      </c>
    </row>
    <row r="556" spans="1:7" ht="81" x14ac:dyDescent="0.25">
      <c r="A556" s="6">
        <v>44823</v>
      </c>
      <c r="B556" s="7" t="s">
        <v>848</v>
      </c>
      <c r="C556" s="16">
        <v>1</v>
      </c>
      <c r="D556" s="8">
        <v>4097.5</v>
      </c>
      <c r="E556" s="11">
        <v>4097.5</v>
      </c>
      <c r="F556" s="9" t="s">
        <v>849</v>
      </c>
      <c r="G556" s="9"/>
    </row>
    <row r="557" spans="1:7" ht="216" x14ac:dyDescent="0.25">
      <c r="A557" s="6">
        <v>44825</v>
      </c>
      <c r="B557" s="7" t="s">
        <v>850</v>
      </c>
      <c r="C557" s="16">
        <v>1</v>
      </c>
      <c r="D557" s="8">
        <v>5694</v>
      </c>
      <c r="E557" s="8">
        <v>5694</v>
      </c>
      <c r="F557" s="9" t="s">
        <v>851</v>
      </c>
      <c r="G557" s="9">
        <v>5230136</v>
      </c>
    </row>
    <row r="558" spans="1:7" ht="135" x14ac:dyDescent="0.25">
      <c r="A558" s="6">
        <v>44825</v>
      </c>
      <c r="B558" s="7" t="s">
        <v>852</v>
      </c>
      <c r="C558" s="16">
        <v>1</v>
      </c>
      <c r="D558" s="8">
        <v>24500</v>
      </c>
      <c r="E558" s="11">
        <v>24500</v>
      </c>
      <c r="F558" s="9" t="s">
        <v>853</v>
      </c>
      <c r="G558" s="9">
        <v>25637258</v>
      </c>
    </row>
    <row r="559" spans="1:7" ht="162" x14ac:dyDescent="0.25">
      <c r="A559" s="6">
        <v>44825</v>
      </c>
      <c r="B559" s="7" t="s">
        <v>854</v>
      </c>
      <c r="C559" s="16">
        <v>1</v>
      </c>
      <c r="D559" s="8">
        <v>23250</v>
      </c>
      <c r="E559" s="11">
        <v>23250</v>
      </c>
      <c r="F559" s="9" t="s">
        <v>853</v>
      </c>
      <c r="G559" s="9">
        <v>25637258</v>
      </c>
    </row>
    <row r="560" spans="1:7" ht="67.5" x14ac:dyDescent="0.25">
      <c r="A560" s="6">
        <v>44825</v>
      </c>
      <c r="B560" s="7" t="s">
        <v>855</v>
      </c>
      <c r="C560" s="16">
        <v>1</v>
      </c>
      <c r="D560" s="8">
        <v>2000</v>
      </c>
      <c r="E560" s="8">
        <v>2000</v>
      </c>
      <c r="F560" s="9" t="s">
        <v>601</v>
      </c>
      <c r="G560" s="9"/>
    </row>
    <row r="561" spans="1:7" ht="67.5" x14ac:dyDescent="0.25">
      <c r="A561" s="6">
        <v>44825</v>
      </c>
      <c r="B561" s="7" t="s">
        <v>856</v>
      </c>
      <c r="C561" s="16">
        <v>1</v>
      </c>
      <c r="D561" s="8">
        <v>5200</v>
      </c>
      <c r="E561" s="11">
        <v>5200</v>
      </c>
      <c r="F561" s="9" t="s">
        <v>229</v>
      </c>
      <c r="G561" s="9">
        <v>69913811</v>
      </c>
    </row>
    <row r="562" spans="1:7" ht="67.5" x14ac:dyDescent="0.25">
      <c r="A562" s="6">
        <v>44825</v>
      </c>
      <c r="B562" s="7" t="s">
        <v>857</v>
      </c>
      <c r="C562" s="16">
        <v>1</v>
      </c>
      <c r="D562" s="8">
        <v>1990</v>
      </c>
      <c r="E562" s="11">
        <v>1990</v>
      </c>
      <c r="F562" s="9" t="s">
        <v>858</v>
      </c>
      <c r="G562" s="9">
        <v>7217226</v>
      </c>
    </row>
    <row r="563" spans="1:7" ht="40.5" x14ac:dyDescent="0.25">
      <c r="A563" s="6">
        <v>44825</v>
      </c>
      <c r="B563" s="7" t="s">
        <v>859</v>
      </c>
      <c r="C563" s="16">
        <v>1</v>
      </c>
      <c r="D563" s="8">
        <v>36640</v>
      </c>
      <c r="E563" s="11">
        <v>36640</v>
      </c>
      <c r="F563" s="9" t="s">
        <v>860</v>
      </c>
      <c r="G563" s="59" t="s">
        <v>12</v>
      </c>
    </row>
    <row r="564" spans="1:7" ht="81" x14ac:dyDescent="0.25">
      <c r="A564" s="6">
        <v>44825</v>
      </c>
      <c r="B564" s="7" t="s">
        <v>861</v>
      </c>
      <c r="C564" s="16">
        <v>1</v>
      </c>
      <c r="D564" s="8">
        <v>5200</v>
      </c>
      <c r="E564" s="11">
        <v>5200</v>
      </c>
      <c r="F564" s="9" t="s">
        <v>229</v>
      </c>
      <c r="G564" s="9">
        <v>69913811</v>
      </c>
    </row>
    <row r="565" spans="1:7" ht="67.5" x14ac:dyDescent="0.25">
      <c r="A565" s="6">
        <v>44826</v>
      </c>
      <c r="B565" s="7" t="s">
        <v>862</v>
      </c>
      <c r="C565" s="16">
        <v>1</v>
      </c>
      <c r="D565" s="8">
        <v>10123.799999999999</v>
      </c>
      <c r="E565" s="11">
        <f>D565</f>
        <v>10123.799999999999</v>
      </c>
      <c r="F565" s="9" t="s">
        <v>863</v>
      </c>
      <c r="G565" s="9"/>
    </row>
    <row r="566" spans="1:7" ht="148.5" x14ac:dyDescent="0.25">
      <c r="A566" s="6">
        <v>44826</v>
      </c>
      <c r="B566" s="7" t="s">
        <v>864</v>
      </c>
      <c r="C566" s="16">
        <f>+E566/D566</f>
        <v>20</v>
      </c>
      <c r="D566" s="8">
        <v>995</v>
      </c>
      <c r="E566" s="11">
        <f>D566*20</f>
        <v>19900</v>
      </c>
      <c r="F566" s="9" t="s">
        <v>865</v>
      </c>
      <c r="G566" s="9" t="s">
        <v>866</v>
      </c>
    </row>
    <row r="567" spans="1:7" ht="121.5" x14ac:dyDescent="0.25">
      <c r="A567" s="60">
        <v>44826</v>
      </c>
      <c r="B567" s="7" t="s">
        <v>867</v>
      </c>
      <c r="C567" s="16">
        <f>+E567/D567</f>
        <v>18</v>
      </c>
      <c r="D567" s="61">
        <v>1320</v>
      </c>
      <c r="E567" s="62">
        <f>D567*18</f>
        <v>23760</v>
      </c>
      <c r="F567" s="56" t="s">
        <v>865</v>
      </c>
      <c r="G567" s="63" t="s">
        <v>866</v>
      </c>
    </row>
    <row r="568" spans="1:7" ht="81" x14ac:dyDescent="0.25">
      <c r="A568" s="6">
        <v>44826</v>
      </c>
      <c r="B568" s="7" t="s">
        <v>868</v>
      </c>
      <c r="C568" s="16">
        <v>3</v>
      </c>
      <c r="D568" s="8">
        <v>3900</v>
      </c>
      <c r="E568" s="11">
        <f>D568*3*(1.12)</f>
        <v>13104.000000000002</v>
      </c>
      <c r="F568" s="9" t="s">
        <v>26</v>
      </c>
      <c r="G568" s="9" t="s">
        <v>869</v>
      </c>
    </row>
    <row r="569" spans="1:7" ht="108" x14ac:dyDescent="0.25">
      <c r="A569" s="6">
        <v>44827</v>
      </c>
      <c r="B569" s="7" t="s">
        <v>870</v>
      </c>
      <c r="C569" s="16">
        <v>400</v>
      </c>
      <c r="D569" s="8">
        <f>+E569/C569</f>
        <v>19.975000000000001</v>
      </c>
      <c r="E569" s="11">
        <v>7990</v>
      </c>
      <c r="F569" s="9" t="s">
        <v>871</v>
      </c>
      <c r="G569" s="9">
        <v>108146340</v>
      </c>
    </row>
    <row r="570" spans="1:7" ht="121.5" x14ac:dyDescent="0.25">
      <c r="A570" s="6">
        <v>44827</v>
      </c>
      <c r="B570" s="7" t="s">
        <v>872</v>
      </c>
      <c r="C570" s="16">
        <v>1</v>
      </c>
      <c r="D570" s="8">
        <v>24225</v>
      </c>
      <c r="E570" s="11">
        <f>D570</f>
        <v>24225</v>
      </c>
      <c r="F570" s="9" t="s">
        <v>873</v>
      </c>
      <c r="G570" s="9">
        <v>24542199</v>
      </c>
    </row>
    <row r="571" spans="1:7" ht="229.5" x14ac:dyDescent="0.25">
      <c r="A571" s="6">
        <v>44830</v>
      </c>
      <c r="B571" s="7" t="s">
        <v>874</v>
      </c>
      <c r="C571" s="16">
        <v>1</v>
      </c>
      <c r="D571" s="8">
        <v>9987.5</v>
      </c>
      <c r="E571" s="11">
        <v>9987.5</v>
      </c>
      <c r="F571" s="9" t="s">
        <v>875</v>
      </c>
      <c r="G571" s="9">
        <v>57625123</v>
      </c>
    </row>
    <row r="572" spans="1:7" ht="81" x14ac:dyDescent="0.25">
      <c r="A572" s="6">
        <v>44830</v>
      </c>
      <c r="B572" s="7" t="s">
        <v>876</v>
      </c>
      <c r="C572" s="16">
        <f>+E572/D572</f>
        <v>6</v>
      </c>
      <c r="D572" s="8">
        <v>1250</v>
      </c>
      <c r="E572" s="11">
        <f>D572*6</f>
        <v>7500</v>
      </c>
      <c r="F572" s="9" t="s">
        <v>877</v>
      </c>
      <c r="G572" s="9" t="s">
        <v>878</v>
      </c>
    </row>
    <row r="573" spans="1:7" ht="67.5" x14ac:dyDescent="0.25">
      <c r="A573" s="6">
        <v>44831</v>
      </c>
      <c r="B573" s="7" t="s">
        <v>879</v>
      </c>
      <c r="C573" s="16">
        <v>1</v>
      </c>
      <c r="D573" s="8">
        <v>24750</v>
      </c>
      <c r="E573" s="11">
        <v>24750</v>
      </c>
      <c r="F573" s="9" t="s">
        <v>880</v>
      </c>
      <c r="G573" s="9">
        <v>85015741</v>
      </c>
    </row>
    <row r="574" spans="1:7" ht="27" x14ac:dyDescent="0.25">
      <c r="A574" s="6">
        <v>44833</v>
      </c>
      <c r="B574" s="7" t="s">
        <v>881</v>
      </c>
      <c r="C574" s="16">
        <v>1</v>
      </c>
      <c r="D574" s="8">
        <v>2190</v>
      </c>
      <c r="E574" s="11">
        <v>2190</v>
      </c>
      <c r="F574" s="9" t="s">
        <v>882</v>
      </c>
      <c r="G574" s="9">
        <v>40355128</v>
      </c>
    </row>
    <row r="575" spans="1:7" ht="40.5" x14ac:dyDescent="0.25">
      <c r="A575" s="6">
        <v>44833</v>
      </c>
      <c r="B575" s="7" t="s">
        <v>883</v>
      </c>
      <c r="C575" s="16">
        <v>1</v>
      </c>
      <c r="D575" s="8">
        <v>8569</v>
      </c>
      <c r="E575" s="11">
        <v>8569</v>
      </c>
      <c r="F575" s="9" t="s">
        <v>884</v>
      </c>
      <c r="G575" s="9">
        <v>325619</v>
      </c>
    </row>
    <row r="576" spans="1:7" ht="108" x14ac:dyDescent="0.25">
      <c r="A576" s="6">
        <v>44833</v>
      </c>
      <c r="B576" s="7" t="s">
        <v>885</v>
      </c>
      <c r="C576" s="16">
        <v>1</v>
      </c>
      <c r="D576" s="8">
        <v>2400</v>
      </c>
      <c r="E576" s="11">
        <v>2400</v>
      </c>
      <c r="F576" s="9" t="s">
        <v>886</v>
      </c>
      <c r="G576" s="9">
        <v>91123445</v>
      </c>
    </row>
    <row r="577" spans="1:7" ht="54" x14ac:dyDescent="0.25">
      <c r="A577" s="6">
        <v>44833</v>
      </c>
      <c r="B577" s="7" t="s">
        <v>887</v>
      </c>
      <c r="C577" s="16">
        <v>1</v>
      </c>
      <c r="D577" s="8">
        <v>9535</v>
      </c>
      <c r="E577" s="11">
        <v>9535</v>
      </c>
      <c r="F577" s="9" t="s">
        <v>888</v>
      </c>
      <c r="G577" s="9">
        <v>89361180</v>
      </c>
    </row>
    <row r="578" spans="1:7" ht="135" x14ac:dyDescent="0.25">
      <c r="A578" s="6">
        <v>44834</v>
      </c>
      <c r="B578" s="7" t="s">
        <v>889</v>
      </c>
      <c r="C578" s="16">
        <v>1</v>
      </c>
      <c r="D578" s="8">
        <v>14530</v>
      </c>
      <c r="E578" s="8">
        <v>14530</v>
      </c>
      <c r="F578" s="9" t="s">
        <v>890</v>
      </c>
      <c r="G578" s="9">
        <v>93327595</v>
      </c>
    </row>
    <row r="579" spans="1:7" ht="94.5" x14ac:dyDescent="0.25">
      <c r="A579" s="6">
        <v>44834</v>
      </c>
      <c r="B579" s="7" t="s">
        <v>891</v>
      </c>
      <c r="C579" s="16">
        <v>1</v>
      </c>
      <c r="D579" s="8">
        <v>18400</v>
      </c>
      <c r="E579" s="11">
        <v>18400</v>
      </c>
      <c r="F579" s="9" t="s">
        <v>65</v>
      </c>
      <c r="G579" s="9">
        <v>7003188</v>
      </c>
    </row>
    <row r="580" spans="1:7" ht="108" x14ac:dyDescent="0.25">
      <c r="A580" s="6">
        <v>44834</v>
      </c>
      <c r="B580" s="7" t="s">
        <v>892</v>
      </c>
      <c r="C580" s="16">
        <v>1</v>
      </c>
      <c r="D580" s="8">
        <v>6820</v>
      </c>
      <c r="E580" s="11">
        <v>6820</v>
      </c>
      <c r="F580" s="9" t="s">
        <v>102</v>
      </c>
      <c r="G580" s="9">
        <v>62443224</v>
      </c>
    </row>
    <row r="581" spans="1:7" ht="81" x14ac:dyDescent="0.25">
      <c r="A581" s="6">
        <v>44834</v>
      </c>
      <c r="B581" s="7" t="s">
        <v>893</v>
      </c>
      <c r="C581" s="16">
        <v>1</v>
      </c>
      <c r="D581" s="8">
        <v>9657.5</v>
      </c>
      <c r="E581" s="8">
        <v>9657.5</v>
      </c>
      <c r="F581" s="9" t="s">
        <v>102</v>
      </c>
      <c r="G581" s="9">
        <v>62443224</v>
      </c>
    </row>
    <row r="582" spans="1:7" ht="108" x14ac:dyDescent="0.25">
      <c r="A582" s="6">
        <v>44834</v>
      </c>
      <c r="B582" s="7" t="s">
        <v>894</v>
      </c>
      <c r="C582" s="16">
        <v>1</v>
      </c>
      <c r="D582" s="8">
        <v>4165</v>
      </c>
      <c r="E582" s="11">
        <v>4165</v>
      </c>
      <c r="F582" s="9" t="s">
        <v>895</v>
      </c>
      <c r="G582" s="9">
        <v>25631918</v>
      </c>
    </row>
    <row r="583" spans="1:7" ht="94.5" x14ac:dyDescent="0.25">
      <c r="A583" s="6">
        <v>44834</v>
      </c>
      <c r="B583" s="7" t="s">
        <v>896</v>
      </c>
      <c r="C583" s="16">
        <v>1</v>
      </c>
      <c r="D583" s="8">
        <v>8637.5</v>
      </c>
      <c r="E583" s="11">
        <v>8637.5</v>
      </c>
      <c r="F583" s="9" t="s">
        <v>897</v>
      </c>
      <c r="G583" s="9">
        <v>81865163</v>
      </c>
    </row>
    <row r="584" spans="1:7" ht="67.5" x14ac:dyDescent="0.25">
      <c r="A584" s="6">
        <v>44834</v>
      </c>
      <c r="B584" s="7" t="s">
        <v>898</v>
      </c>
      <c r="C584" s="16">
        <v>1</v>
      </c>
      <c r="D584" s="8">
        <v>4100</v>
      </c>
      <c r="E584" s="11">
        <v>4100</v>
      </c>
      <c r="F584" s="9" t="s">
        <v>601</v>
      </c>
      <c r="G584" s="9">
        <v>108525155</v>
      </c>
    </row>
    <row r="585" spans="1:7" x14ac:dyDescent="0.25">
      <c r="A585" s="201" t="s">
        <v>787</v>
      </c>
      <c r="B585" s="202"/>
      <c r="C585" s="202"/>
      <c r="D585" s="202"/>
      <c r="E585" s="202"/>
      <c r="F585" s="202"/>
      <c r="G585" s="202"/>
    </row>
    <row r="586" spans="1:7" ht="40.5" x14ac:dyDescent="0.25">
      <c r="A586" s="6">
        <v>44837</v>
      </c>
      <c r="B586" s="7" t="s">
        <v>899</v>
      </c>
      <c r="C586" s="16">
        <v>1</v>
      </c>
      <c r="D586" s="8">
        <v>3758.4</v>
      </c>
      <c r="E586" s="11">
        <f>D586</f>
        <v>3758.4</v>
      </c>
      <c r="F586" s="9" t="s">
        <v>243</v>
      </c>
      <c r="G586" s="9">
        <v>5531209</v>
      </c>
    </row>
    <row r="587" spans="1:7" ht="108" x14ac:dyDescent="0.25">
      <c r="A587" s="6">
        <v>44837</v>
      </c>
      <c r="B587" s="7" t="s">
        <v>900</v>
      </c>
      <c r="C587" s="16">
        <v>1</v>
      </c>
      <c r="D587" s="8">
        <v>5800</v>
      </c>
      <c r="E587" s="11">
        <v>5800</v>
      </c>
      <c r="F587" s="9" t="s">
        <v>901</v>
      </c>
      <c r="G587" s="9">
        <v>92062237</v>
      </c>
    </row>
    <row r="588" spans="1:7" ht="94.5" x14ac:dyDescent="0.25">
      <c r="A588" s="6">
        <v>44838</v>
      </c>
      <c r="B588" s="7" t="s">
        <v>902</v>
      </c>
      <c r="C588" s="16">
        <v>1</v>
      </c>
      <c r="D588" s="8">
        <v>6400</v>
      </c>
      <c r="E588" s="11">
        <v>6400</v>
      </c>
      <c r="F588" s="9" t="s">
        <v>901</v>
      </c>
      <c r="G588" s="9">
        <v>92062237</v>
      </c>
    </row>
    <row r="589" spans="1:7" ht="67.5" x14ac:dyDescent="0.25">
      <c r="A589" s="6">
        <v>44838</v>
      </c>
      <c r="B589" s="7" t="s">
        <v>903</v>
      </c>
      <c r="C589" s="16">
        <v>1</v>
      </c>
      <c r="D589" s="8">
        <v>14500</v>
      </c>
      <c r="E589" s="11">
        <v>14500</v>
      </c>
      <c r="F589" s="9" t="s">
        <v>904</v>
      </c>
      <c r="G589" s="9">
        <v>97074489</v>
      </c>
    </row>
    <row r="590" spans="1:7" ht="121.5" x14ac:dyDescent="0.25">
      <c r="A590" s="6">
        <v>44838</v>
      </c>
      <c r="B590" s="7" t="s">
        <v>905</v>
      </c>
      <c r="C590" s="16">
        <v>1</v>
      </c>
      <c r="D590" s="8">
        <v>16374</v>
      </c>
      <c r="E590" s="8">
        <v>16374</v>
      </c>
      <c r="F590" s="9" t="s">
        <v>303</v>
      </c>
      <c r="G590" s="9">
        <v>4851498</v>
      </c>
    </row>
    <row r="591" spans="1:7" ht="81" x14ac:dyDescent="0.25">
      <c r="A591" s="6">
        <v>44838</v>
      </c>
      <c r="B591" s="7" t="s">
        <v>906</v>
      </c>
      <c r="C591" s="16">
        <v>1</v>
      </c>
      <c r="D591" s="8">
        <v>19250</v>
      </c>
      <c r="E591" s="8">
        <v>19250</v>
      </c>
      <c r="F591" s="9" t="s">
        <v>303</v>
      </c>
      <c r="G591" s="9">
        <v>4851498</v>
      </c>
    </row>
    <row r="592" spans="1:7" ht="121.5" x14ac:dyDescent="0.25">
      <c r="A592" s="6">
        <v>44838</v>
      </c>
      <c r="B592" s="7" t="s">
        <v>907</v>
      </c>
      <c r="C592" s="16">
        <v>1</v>
      </c>
      <c r="D592" s="8">
        <v>7125</v>
      </c>
      <c r="E592" s="11">
        <v>7125</v>
      </c>
      <c r="F592" s="9" t="s">
        <v>908</v>
      </c>
      <c r="G592" s="9">
        <v>5498104</v>
      </c>
    </row>
    <row r="593" spans="1:7" ht="40.5" x14ac:dyDescent="0.25">
      <c r="A593" s="6">
        <v>44839</v>
      </c>
      <c r="B593" s="7" t="s">
        <v>909</v>
      </c>
      <c r="C593" s="16">
        <v>1</v>
      </c>
      <c r="D593" s="8">
        <v>2350</v>
      </c>
      <c r="E593" s="11">
        <v>2350</v>
      </c>
      <c r="F593" s="9" t="s">
        <v>828</v>
      </c>
      <c r="G593" s="9">
        <v>83621490</v>
      </c>
    </row>
    <row r="594" spans="1:7" ht="67.5" x14ac:dyDescent="0.25">
      <c r="A594" s="6">
        <v>44839</v>
      </c>
      <c r="B594" s="7" t="s">
        <v>773</v>
      </c>
      <c r="C594" s="16">
        <v>1</v>
      </c>
      <c r="D594" s="8">
        <v>23250</v>
      </c>
      <c r="E594" s="11">
        <v>23250</v>
      </c>
      <c r="F594" s="9" t="s">
        <v>774</v>
      </c>
      <c r="G594" s="9">
        <v>4387694</v>
      </c>
    </row>
    <row r="595" spans="1:7" ht="94.5" x14ac:dyDescent="0.25">
      <c r="A595" s="6">
        <v>44839</v>
      </c>
      <c r="B595" s="7" t="s">
        <v>910</v>
      </c>
      <c r="C595" s="16">
        <v>1</v>
      </c>
      <c r="D595" s="8">
        <v>5880</v>
      </c>
      <c r="E595" s="11">
        <v>5880</v>
      </c>
      <c r="F595" s="9" t="s">
        <v>224</v>
      </c>
      <c r="G595" s="9">
        <v>66545463</v>
      </c>
    </row>
    <row r="596" spans="1:7" ht="121.5" x14ac:dyDescent="0.25">
      <c r="A596" s="6">
        <v>44839</v>
      </c>
      <c r="B596" s="7" t="s">
        <v>911</v>
      </c>
      <c r="C596" s="16">
        <v>1</v>
      </c>
      <c r="D596" s="8">
        <v>1980</v>
      </c>
      <c r="E596" s="11">
        <v>1980</v>
      </c>
      <c r="F596" s="9" t="s">
        <v>736</v>
      </c>
      <c r="G596" s="9" t="s">
        <v>912</v>
      </c>
    </row>
    <row r="597" spans="1:7" ht="162" x14ac:dyDescent="0.25">
      <c r="A597" s="6">
        <v>44840</v>
      </c>
      <c r="B597" s="7" t="s">
        <v>913</v>
      </c>
      <c r="C597" s="16">
        <v>1</v>
      </c>
      <c r="D597" s="8">
        <v>16177.5</v>
      </c>
      <c r="E597" s="11">
        <v>16177.5</v>
      </c>
      <c r="F597" s="9" t="s">
        <v>914</v>
      </c>
      <c r="G597" s="9">
        <v>36915521</v>
      </c>
    </row>
    <row r="598" spans="1:7" ht="94.5" x14ac:dyDescent="0.25">
      <c r="A598" s="6">
        <v>44840</v>
      </c>
      <c r="B598" s="7" t="s">
        <v>915</v>
      </c>
      <c r="C598" s="16">
        <v>1</v>
      </c>
      <c r="D598" s="8">
        <v>1321</v>
      </c>
      <c r="E598" s="11">
        <v>1321</v>
      </c>
      <c r="F598" s="9" t="s">
        <v>828</v>
      </c>
      <c r="G598" s="9">
        <v>83621490</v>
      </c>
    </row>
    <row r="599" spans="1:7" ht="229.5" x14ac:dyDescent="0.25">
      <c r="A599" s="6">
        <v>44840</v>
      </c>
      <c r="B599" s="7" t="s">
        <v>916</v>
      </c>
      <c r="C599" s="16">
        <v>1</v>
      </c>
      <c r="D599" s="8">
        <v>18009</v>
      </c>
      <c r="E599" s="8">
        <v>18009</v>
      </c>
      <c r="F599" s="9" t="s">
        <v>917</v>
      </c>
      <c r="G599" s="9">
        <v>48327581</v>
      </c>
    </row>
    <row r="600" spans="1:7" ht="94.5" x14ac:dyDescent="0.25">
      <c r="A600" s="6">
        <v>44841</v>
      </c>
      <c r="B600" s="7" t="s">
        <v>918</v>
      </c>
      <c r="C600" s="16">
        <v>1</v>
      </c>
      <c r="D600" s="8">
        <v>4000</v>
      </c>
      <c r="E600" s="11">
        <v>4000</v>
      </c>
      <c r="F600" s="9" t="s">
        <v>919</v>
      </c>
      <c r="G600" s="9">
        <v>100903940</v>
      </c>
    </row>
    <row r="601" spans="1:7" ht="67.5" x14ac:dyDescent="0.25">
      <c r="A601" s="6">
        <v>44845</v>
      </c>
      <c r="B601" s="7" t="s">
        <v>920</v>
      </c>
      <c r="C601" s="16">
        <v>1</v>
      </c>
      <c r="D601" s="8">
        <v>3875</v>
      </c>
      <c r="E601" s="11">
        <v>3875</v>
      </c>
      <c r="F601" s="9" t="s">
        <v>921</v>
      </c>
      <c r="G601" s="9">
        <v>25193880</v>
      </c>
    </row>
    <row r="602" spans="1:7" ht="148.5" x14ac:dyDescent="0.25">
      <c r="A602" s="6">
        <v>44845</v>
      </c>
      <c r="B602" s="7" t="s">
        <v>922</v>
      </c>
      <c r="C602" s="16">
        <v>1</v>
      </c>
      <c r="D602" s="8">
        <v>5600</v>
      </c>
      <c r="E602" s="11">
        <v>5600</v>
      </c>
      <c r="F602" s="9" t="s">
        <v>923</v>
      </c>
      <c r="G602" s="9">
        <v>8330301</v>
      </c>
    </row>
    <row r="603" spans="1:7" ht="67.5" x14ac:dyDescent="0.25">
      <c r="A603" s="6">
        <v>44845</v>
      </c>
      <c r="B603" s="7" t="s">
        <v>924</v>
      </c>
      <c r="C603" s="16">
        <v>1</v>
      </c>
      <c r="D603" s="8">
        <v>2300</v>
      </c>
      <c r="E603" s="11">
        <v>2300</v>
      </c>
      <c r="F603" s="9" t="s">
        <v>925</v>
      </c>
      <c r="G603" s="9">
        <v>43335683</v>
      </c>
    </row>
    <row r="604" spans="1:7" ht="94.5" x14ac:dyDescent="0.25">
      <c r="A604" s="6">
        <v>44845</v>
      </c>
      <c r="B604" s="7" t="s">
        <v>926</v>
      </c>
      <c r="C604" s="16">
        <v>1</v>
      </c>
      <c r="D604" s="8">
        <v>4150</v>
      </c>
      <c r="E604" s="11">
        <v>4150</v>
      </c>
      <c r="F604" s="9" t="s">
        <v>904</v>
      </c>
      <c r="G604" s="9">
        <v>97074489</v>
      </c>
    </row>
    <row r="605" spans="1:7" ht="54" x14ac:dyDescent="0.25">
      <c r="A605" s="6">
        <v>44848</v>
      </c>
      <c r="B605" s="7" t="s">
        <v>927</v>
      </c>
      <c r="C605" s="16">
        <v>1</v>
      </c>
      <c r="D605" s="8">
        <v>11900</v>
      </c>
      <c r="E605" s="11">
        <v>11900</v>
      </c>
      <c r="F605" s="9" t="s">
        <v>615</v>
      </c>
      <c r="G605" s="9">
        <v>668389</v>
      </c>
    </row>
    <row r="606" spans="1:7" ht="175.5" x14ac:dyDescent="0.25">
      <c r="A606" s="6">
        <v>44848</v>
      </c>
      <c r="B606" s="7" t="s">
        <v>928</v>
      </c>
      <c r="C606" s="16">
        <v>1</v>
      </c>
      <c r="D606" s="8">
        <v>2682</v>
      </c>
      <c r="E606" s="11">
        <v>2682</v>
      </c>
      <c r="F606" s="9" t="s">
        <v>929</v>
      </c>
      <c r="G606" s="9">
        <v>83621490</v>
      </c>
    </row>
    <row r="607" spans="1:7" ht="121.5" x14ac:dyDescent="0.25">
      <c r="A607" s="6">
        <v>44848</v>
      </c>
      <c r="B607" s="7" t="s">
        <v>930</v>
      </c>
      <c r="C607" s="16">
        <v>1</v>
      </c>
      <c r="D607" s="8">
        <v>24990.37</v>
      </c>
      <c r="E607" s="11">
        <v>24990.37</v>
      </c>
      <c r="F607" s="9" t="s">
        <v>931</v>
      </c>
      <c r="G607" s="9">
        <v>47614382</v>
      </c>
    </row>
    <row r="608" spans="1:7" ht="54" x14ac:dyDescent="0.25">
      <c r="A608" s="6">
        <v>44848</v>
      </c>
      <c r="B608" s="7" t="s">
        <v>932</v>
      </c>
      <c r="C608" s="16">
        <v>1</v>
      </c>
      <c r="D608" s="8">
        <v>9800</v>
      </c>
      <c r="E608" s="11">
        <v>9800</v>
      </c>
      <c r="F608" s="9" t="s">
        <v>933</v>
      </c>
      <c r="G608" s="9">
        <v>4593685</v>
      </c>
    </row>
    <row r="609" spans="1:7" ht="189" x14ac:dyDescent="0.25">
      <c r="A609" s="6">
        <v>44851</v>
      </c>
      <c r="B609" s="7" t="s">
        <v>934</v>
      </c>
      <c r="C609" s="16">
        <v>1</v>
      </c>
      <c r="D609" s="8">
        <v>12409.6</v>
      </c>
      <c r="E609" s="11">
        <v>12409.6</v>
      </c>
      <c r="F609" s="9" t="s">
        <v>92</v>
      </c>
      <c r="G609" s="9">
        <v>9769862</v>
      </c>
    </row>
    <row r="610" spans="1:7" ht="175.5" x14ac:dyDescent="0.25">
      <c r="A610" s="6">
        <v>44851</v>
      </c>
      <c r="B610" s="7" t="s">
        <v>935</v>
      </c>
      <c r="C610" s="16">
        <v>1</v>
      </c>
      <c r="D610" s="8">
        <v>15081</v>
      </c>
      <c r="E610" s="11">
        <v>15081</v>
      </c>
      <c r="F610" s="9" t="s">
        <v>36</v>
      </c>
      <c r="G610" s="9">
        <v>110058305</v>
      </c>
    </row>
    <row r="611" spans="1:7" ht="256.5" x14ac:dyDescent="0.25">
      <c r="A611" s="6">
        <v>44851</v>
      </c>
      <c r="B611" s="7" t="s">
        <v>936</v>
      </c>
      <c r="C611" s="16">
        <v>1</v>
      </c>
      <c r="D611" s="8">
        <v>19987.11</v>
      </c>
      <c r="E611" s="8">
        <v>19987.11</v>
      </c>
      <c r="F611" s="9" t="s">
        <v>92</v>
      </c>
      <c r="G611" s="9">
        <v>9769862</v>
      </c>
    </row>
    <row r="612" spans="1:7" ht="351" x14ac:dyDescent="0.25">
      <c r="A612" s="6">
        <v>44851</v>
      </c>
      <c r="B612" s="7" t="s">
        <v>937</v>
      </c>
      <c r="C612" s="16">
        <v>1</v>
      </c>
      <c r="D612" s="8">
        <v>21609.19</v>
      </c>
      <c r="E612" s="11">
        <v>21609.19</v>
      </c>
      <c r="F612" s="9" t="s">
        <v>92</v>
      </c>
      <c r="G612" s="9">
        <v>9769862</v>
      </c>
    </row>
    <row r="613" spans="1:7" ht="121.5" x14ac:dyDescent="0.25">
      <c r="A613" s="6">
        <v>44852</v>
      </c>
      <c r="B613" s="7" t="s">
        <v>938</v>
      </c>
      <c r="C613" s="16">
        <v>1</v>
      </c>
      <c r="D613" s="8">
        <v>24500</v>
      </c>
      <c r="E613" s="8">
        <v>24500</v>
      </c>
      <c r="F613" s="9" t="s">
        <v>415</v>
      </c>
      <c r="G613" s="9">
        <v>4851498</v>
      </c>
    </row>
    <row r="614" spans="1:7" ht="108" x14ac:dyDescent="0.25">
      <c r="A614" s="6">
        <v>44852</v>
      </c>
      <c r="B614" s="7" t="s">
        <v>939</v>
      </c>
      <c r="C614" s="16">
        <v>1</v>
      </c>
      <c r="D614" s="8">
        <v>23530</v>
      </c>
      <c r="E614" s="8">
        <v>23530</v>
      </c>
      <c r="F614" s="9" t="s">
        <v>940</v>
      </c>
      <c r="G614" s="9">
        <v>29512905</v>
      </c>
    </row>
    <row r="615" spans="1:7" ht="81" x14ac:dyDescent="0.25">
      <c r="A615" s="6">
        <v>44852</v>
      </c>
      <c r="B615" s="7" t="s">
        <v>941</v>
      </c>
      <c r="C615" s="16">
        <v>1</v>
      </c>
      <c r="D615" s="8">
        <v>13949.56</v>
      </c>
      <c r="E615" s="8">
        <v>13949.56</v>
      </c>
      <c r="F615" s="9" t="s">
        <v>466</v>
      </c>
      <c r="G615" s="9">
        <v>1539167</v>
      </c>
    </row>
    <row r="616" spans="1:7" ht="135" x14ac:dyDescent="0.25">
      <c r="A616" s="6">
        <v>44852</v>
      </c>
      <c r="B616" s="7" t="s">
        <v>942</v>
      </c>
      <c r="C616" s="16">
        <v>1</v>
      </c>
      <c r="D616" s="8">
        <v>4800</v>
      </c>
      <c r="E616" s="11">
        <v>4800</v>
      </c>
      <c r="F616" s="9" t="s">
        <v>943</v>
      </c>
      <c r="G616" s="9">
        <v>86580981</v>
      </c>
    </row>
    <row r="617" spans="1:7" ht="54" x14ac:dyDescent="0.25">
      <c r="A617" s="6">
        <v>44852</v>
      </c>
      <c r="B617" s="7" t="s">
        <v>944</v>
      </c>
      <c r="C617" s="16">
        <v>1</v>
      </c>
      <c r="D617" s="8">
        <v>1850</v>
      </c>
      <c r="E617" s="11">
        <v>1850</v>
      </c>
      <c r="F617" s="9" t="s">
        <v>901</v>
      </c>
      <c r="G617" s="9">
        <v>92062237</v>
      </c>
    </row>
    <row r="618" spans="1:7" ht="94.5" x14ac:dyDescent="0.25">
      <c r="A618" s="6">
        <v>44852</v>
      </c>
      <c r="B618" s="7" t="s">
        <v>945</v>
      </c>
      <c r="C618" s="16">
        <v>1</v>
      </c>
      <c r="D618" s="8">
        <v>5500</v>
      </c>
      <c r="E618" s="11">
        <v>5500</v>
      </c>
      <c r="F618" s="9" t="s">
        <v>946</v>
      </c>
      <c r="G618" s="9">
        <v>38231425</v>
      </c>
    </row>
    <row r="619" spans="1:7" ht="81" x14ac:dyDescent="0.25">
      <c r="A619" s="6">
        <v>44852</v>
      </c>
      <c r="B619" s="7" t="s">
        <v>947</v>
      </c>
      <c r="C619" s="16">
        <v>1</v>
      </c>
      <c r="D619" s="8">
        <v>2500</v>
      </c>
      <c r="E619" s="11">
        <v>2500</v>
      </c>
      <c r="F619" s="9" t="s">
        <v>948</v>
      </c>
      <c r="G619" s="9">
        <v>66658675</v>
      </c>
    </row>
    <row r="620" spans="1:7" ht="94.5" x14ac:dyDescent="0.25">
      <c r="A620" s="6">
        <v>44852</v>
      </c>
      <c r="B620" s="7" t="s">
        <v>949</v>
      </c>
      <c r="C620" s="16">
        <v>1</v>
      </c>
      <c r="D620" s="8">
        <v>4640</v>
      </c>
      <c r="E620" s="11">
        <v>4640</v>
      </c>
      <c r="F620" s="9" t="s">
        <v>415</v>
      </c>
      <c r="G620" s="9">
        <v>4851498</v>
      </c>
    </row>
    <row r="621" spans="1:7" ht="121.5" x14ac:dyDescent="0.25">
      <c r="A621" s="6">
        <v>44853</v>
      </c>
      <c r="B621" s="7" t="s">
        <v>950</v>
      </c>
      <c r="C621" s="16">
        <v>1</v>
      </c>
      <c r="D621" s="8">
        <v>4730</v>
      </c>
      <c r="E621" s="11">
        <v>4730</v>
      </c>
      <c r="F621" s="9" t="s">
        <v>951</v>
      </c>
      <c r="G621" s="9">
        <v>48525189</v>
      </c>
    </row>
    <row r="622" spans="1:7" ht="121.5" x14ac:dyDescent="0.25">
      <c r="A622" s="6">
        <v>44853</v>
      </c>
      <c r="B622" s="7" t="s">
        <v>952</v>
      </c>
      <c r="C622" s="16">
        <v>1</v>
      </c>
      <c r="D622" s="8">
        <v>11625</v>
      </c>
      <c r="E622" s="11">
        <v>11625</v>
      </c>
      <c r="F622" s="9" t="s">
        <v>895</v>
      </c>
      <c r="G622" s="9">
        <v>25631918</v>
      </c>
    </row>
    <row r="623" spans="1:7" ht="94.5" x14ac:dyDescent="0.25">
      <c r="A623" s="6">
        <v>44853</v>
      </c>
      <c r="B623" s="7" t="s">
        <v>953</v>
      </c>
      <c r="C623" s="16">
        <v>1</v>
      </c>
      <c r="D623" s="8">
        <v>5598</v>
      </c>
      <c r="E623" s="11">
        <v>5598</v>
      </c>
      <c r="F623" s="9" t="s">
        <v>476</v>
      </c>
      <c r="G623" s="9">
        <v>83621490</v>
      </c>
    </row>
    <row r="624" spans="1:7" ht="121.5" x14ac:dyDescent="0.25">
      <c r="A624" s="6">
        <v>44853</v>
      </c>
      <c r="B624" s="7" t="s">
        <v>954</v>
      </c>
      <c r="C624" s="16">
        <v>1</v>
      </c>
      <c r="D624" s="8">
        <v>2300</v>
      </c>
      <c r="E624" s="11">
        <v>2300</v>
      </c>
      <c r="F624" s="9" t="s">
        <v>65</v>
      </c>
      <c r="G624" s="9">
        <v>7003188</v>
      </c>
    </row>
    <row r="625" spans="1:7" ht="108" x14ac:dyDescent="0.25">
      <c r="A625" s="6">
        <v>44853</v>
      </c>
      <c r="B625" s="7" t="s">
        <v>955</v>
      </c>
      <c r="C625" s="16">
        <v>1</v>
      </c>
      <c r="D625" s="8">
        <v>2818</v>
      </c>
      <c r="E625" s="11">
        <v>2818</v>
      </c>
      <c r="F625" s="9" t="s">
        <v>102</v>
      </c>
      <c r="G625" s="9">
        <v>62443224</v>
      </c>
    </row>
    <row r="626" spans="1:7" ht="229.5" x14ac:dyDescent="0.25">
      <c r="A626" s="6">
        <v>44853</v>
      </c>
      <c r="B626" s="7" t="s">
        <v>956</v>
      </c>
      <c r="C626" s="16">
        <v>1</v>
      </c>
      <c r="D626" s="8">
        <v>8792</v>
      </c>
      <c r="E626" s="11">
        <v>8792</v>
      </c>
      <c r="F626" s="9" t="s">
        <v>92</v>
      </c>
      <c r="G626" s="9">
        <v>9769862</v>
      </c>
    </row>
    <row r="627" spans="1:7" ht="67.5" x14ac:dyDescent="0.25">
      <c r="A627" s="6">
        <v>44853</v>
      </c>
      <c r="B627" s="7" t="s">
        <v>957</v>
      </c>
      <c r="C627" s="16">
        <v>1</v>
      </c>
      <c r="D627" s="8">
        <v>10470</v>
      </c>
      <c r="E627" s="8">
        <v>10470</v>
      </c>
      <c r="F627" s="9" t="s">
        <v>958</v>
      </c>
      <c r="G627" s="9">
        <v>7199260</v>
      </c>
    </row>
    <row r="628" spans="1:7" ht="54" x14ac:dyDescent="0.25">
      <c r="A628" s="6">
        <v>44853</v>
      </c>
      <c r="B628" s="7" t="s">
        <v>959</v>
      </c>
      <c r="C628" s="16">
        <v>1</v>
      </c>
      <c r="D628" s="8">
        <v>4257.34</v>
      </c>
      <c r="E628" s="11">
        <v>4257.34</v>
      </c>
      <c r="F628" s="9" t="s">
        <v>958</v>
      </c>
      <c r="G628" s="9">
        <v>7199260</v>
      </c>
    </row>
    <row r="629" spans="1:7" ht="162" x14ac:dyDescent="0.25">
      <c r="A629" s="6">
        <v>44855</v>
      </c>
      <c r="B629" s="7" t="s">
        <v>960</v>
      </c>
      <c r="C629" s="16">
        <v>1</v>
      </c>
      <c r="D629" s="8">
        <v>21700</v>
      </c>
      <c r="E629" s="11">
        <v>2170</v>
      </c>
      <c r="F629" s="7" t="s">
        <v>961</v>
      </c>
      <c r="G629" s="9">
        <v>7610408</v>
      </c>
    </row>
    <row r="630" spans="1:7" ht="54" x14ac:dyDescent="0.25">
      <c r="A630" s="6">
        <v>44855</v>
      </c>
      <c r="B630" s="7" t="s">
        <v>962</v>
      </c>
      <c r="C630" s="16">
        <v>1</v>
      </c>
      <c r="D630" s="8">
        <v>8796</v>
      </c>
      <c r="E630" s="11">
        <v>8796</v>
      </c>
      <c r="F630" s="9" t="s">
        <v>192</v>
      </c>
      <c r="G630" s="9">
        <v>979767</v>
      </c>
    </row>
    <row r="631" spans="1:7" ht="81" x14ac:dyDescent="0.25">
      <c r="A631" s="6">
        <v>44855</v>
      </c>
      <c r="B631" s="7" t="s">
        <v>963</v>
      </c>
      <c r="C631" s="16">
        <v>1</v>
      </c>
      <c r="D631" s="8">
        <v>13367.75</v>
      </c>
      <c r="E631" s="8">
        <v>13367.75</v>
      </c>
      <c r="F631" s="9" t="s">
        <v>964</v>
      </c>
      <c r="G631" s="9">
        <v>31887848</v>
      </c>
    </row>
    <row r="632" spans="1:7" ht="54" x14ac:dyDescent="0.25">
      <c r="A632" s="6">
        <v>44855</v>
      </c>
      <c r="B632" s="7" t="s">
        <v>965</v>
      </c>
      <c r="C632" s="16">
        <v>1</v>
      </c>
      <c r="D632" s="8">
        <v>7599</v>
      </c>
      <c r="E632" s="11">
        <v>7599</v>
      </c>
      <c r="F632" s="9" t="s">
        <v>884</v>
      </c>
      <c r="G632" s="9">
        <v>325619</v>
      </c>
    </row>
    <row r="633" spans="1:7" ht="148.5" x14ac:dyDescent="0.25">
      <c r="A633" s="6">
        <v>44859</v>
      </c>
      <c r="B633" s="7" t="s">
        <v>966</v>
      </c>
      <c r="C633" s="16">
        <v>1</v>
      </c>
      <c r="D633" s="8">
        <f>320+1460+14900</f>
        <v>16680</v>
      </c>
      <c r="E633" s="11">
        <f>D633</f>
        <v>16680</v>
      </c>
      <c r="F633" s="9" t="s">
        <v>967</v>
      </c>
      <c r="G633" s="9" t="s">
        <v>968</v>
      </c>
    </row>
    <row r="634" spans="1:7" ht="54" x14ac:dyDescent="0.25">
      <c r="A634" s="6">
        <v>44860</v>
      </c>
      <c r="B634" s="7" t="s">
        <v>969</v>
      </c>
      <c r="C634" s="16">
        <v>1</v>
      </c>
      <c r="D634" s="8">
        <v>8000</v>
      </c>
      <c r="E634" s="11">
        <v>8000</v>
      </c>
      <c r="F634" s="9" t="s">
        <v>970</v>
      </c>
      <c r="G634" s="9">
        <v>331546</v>
      </c>
    </row>
    <row r="635" spans="1:7" ht="202.5" x14ac:dyDescent="0.25">
      <c r="A635" s="6">
        <v>44860</v>
      </c>
      <c r="B635" s="7" t="s">
        <v>971</v>
      </c>
      <c r="C635" s="16">
        <v>1</v>
      </c>
      <c r="D635" s="8">
        <v>1400</v>
      </c>
      <c r="E635" s="11">
        <v>1400</v>
      </c>
      <c r="F635" s="9" t="s">
        <v>972</v>
      </c>
      <c r="G635" s="9">
        <v>86580981</v>
      </c>
    </row>
    <row r="636" spans="1:7" ht="108" x14ac:dyDescent="0.25">
      <c r="A636" s="6">
        <v>44860</v>
      </c>
      <c r="B636" s="7" t="s">
        <v>973</v>
      </c>
      <c r="C636" s="16">
        <v>1</v>
      </c>
      <c r="D636" s="8">
        <v>1050</v>
      </c>
      <c r="E636" s="8">
        <v>1050</v>
      </c>
      <c r="F636" s="9" t="s">
        <v>972</v>
      </c>
      <c r="G636" s="9">
        <v>86580981</v>
      </c>
    </row>
    <row r="637" spans="1:7" ht="162" x14ac:dyDescent="0.25">
      <c r="A637" s="6">
        <v>44860</v>
      </c>
      <c r="B637" s="7" t="s">
        <v>974</v>
      </c>
      <c r="C637" s="16">
        <v>1</v>
      </c>
      <c r="D637" s="8">
        <v>3975</v>
      </c>
      <c r="E637" s="11">
        <v>3975</v>
      </c>
      <c r="F637" s="9" t="s">
        <v>972</v>
      </c>
      <c r="G637" s="9">
        <v>86580981</v>
      </c>
    </row>
    <row r="638" spans="1:7" ht="81" x14ac:dyDescent="0.25">
      <c r="A638" s="6">
        <v>44860</v>
      </c>
      <c r="B638" s="7" t="s">
        <v>975</v>
      </c>
      <c r="C638" s="16">
        <v>1</v>
      </c>
      <c r="D638" s="8">
        <v>4416</v>
      </c>
      <c r="E638" s="8">
        <v>4416</v>
      </c>
      <c r="F638" s="9" t="s">
        <v>972</v>
      </c>
      <c r="G638" s="9">
        <v>86580981</v>
      </c>
    </row>
    <row r="639" spans="1:7" ht="27" x14ac:dyDescent="0.25">
      <c r="A639" s="6">
        <v>44861</v>
      </c>
      <c r="B639" s="7" t="s">
        <v>881</v>
      </c>
      <c r="C639" s="16">
        <v>1</v>
      </c>
      <c r="D639" s="8">
        <v>1895</v>
      </c>
      <c r="E639" s="11">
        <v>1895</v>
      </c>
      <c r="F639" s="9" t="s">
        <v>882</v>
      </c>
      <c r="G639" s="9">
        <v>40355128</v>
      </c>
    </row>
    <row r="640" spans="1:7" ht="121.5" x14ac:dyDescent="0.25">
      <c r="A640" s="6">
        <v>44861</v>
      </c>
      <c r="B640" s="7" t="s">
        <v>976</v>
      </c>
      <c r="C640" s="16">
        <v>1</v>
      </c>
      <c r="D640" s="8">
        <v>4028</v>
      </c>
      <c r="E640" s="11">
        <v>4028</v>
      </c>
      <c r="F640" s="9" t="s">
        <v>977</v>
      </c>
      <c r="G640" s="9">
        <v>75265508</v>
      </c>
    </row>
    <row r="641" spans="1:7" ht="135" x14ac:dyDescent="0.25">
      <c r="A641" s="6">
        <v>44861</v>
      </c>
      <c r="B641" s="7" t="s">
        <v>978</v>
      </c>
      <c r="C641" s="16">
        <v>1</v>
      </c>
      <c r="D641" s="8">
        <v>24377.759999999998</v>
      </c>
      <c r="E641" s="11">
        <v>24377.759999999998</v>
      </c>
      <c r="F641" s="9" t="s">
        <v>80</v>
      </c>
      <c r="G641" s="9">
        <v>99074303</v>
      </c>
    </row>
    <row r="642" spans="1:7" ht="121.5" x14ac:dyDescent="0.25">
      <c r="A642" s="6">
        <v>44861</v>
      </c>
      <c r="B642" s="7" t="s">
        <v>979</v>
      </c>
      <c r="C642" s="16">
        <v>1</v>
      </c>
      <c r="D642" s="8">
        <v>23517.65</v>
      </c>
      <c r="E642" s="11">
        <v>23517.65</v>
      </c>
      <c r="F642" s="9" t="s">
        <v>80</v>
      </c>
      <c r="G642" s="9">
        <v>99074303</v>
      </c>
    </row>
    <row r="643" spans="1:7" ht="162" x14ac:dyDescent="0.25">
      <c r="A643" s="6">
        <v>44862</v>
      </c>
      <c r="B643" s="7" t="s">
        <v>980</v>
      </c>
      <c r="C643" s="16">
        <v>1</v>
      </c>
      <c r="D643" s="8">
        <v>19970</v>
      </c>
      <c r="E643" s="11">
        <v>19970</v>
      </c>
      <c r="F643" s="9" t="s">
        <v>80</v>
      </c>
      <c r="G643" s="9">
        <v>99074303</v>
      </c>
    </row>
    <row r="644" spans="1:7" ht="189" x14ac:dyDescent="0.25">
      <c r="A644" s="6">
        <v>44862</v>
      </c>
      <c r="B644" s="7" t="s">
        <v>981</v>
      </c>
      <c r="C644" s="16">
        <v>1</v>
      </c>
      <c r="D644" s="8">
        <v>3616</v>
      </c>
      <c r="E644" s="11">
        <v>3616</v>
      </c>
      <c r="F644" s="9" t="s">
        <v>80</v>
      </c>
      <c r="G644" s="9">
        <v>99074303</v>
      </c>
    </row>
    <row r="645" spans="1:7" ht="67.5" x14ac:dyDescent="0.25">
      <c r="A645" s="6">
        <v>44862</v>
      </c>
      <c r="B645" s="7" t="s">
        <v>982</v>
      </c>
      <c r="C645" s="16">
        <v>1</v>
      </c>
      <c r="D645" s="8">
        <v>5000</v>
      </c>
      <c r="E645" s="11">
        <v>5000</v>
      </c>
      <c r="F645" s="9" t="s">
        <v>871</v>
      </c>
      <c r="G645" s="9">
        <v>108146340</v>
      </c>
    </row>
    <row r="646" spans="1:7" ht="94.5" x14ac:dyDescent="0.25">
      <c r="A646" s="6">
        <v>44862</v>
      </c>
      <c r="B646" s="7" t="s">
        <v>983</v>
      </c>
      <c r="C646" s="16">
        <v>1</v>
      </c>
      <c r="D646" s="8">
        <v>3884</v>
      </c>
      <c r="E646" s="11">
        <v>3884</v>
      </c>
      <c r="F646" s="9" t="s">
        <v>984</v>
      </c>
      <c r="G646" s="9" t="s">
        <v>985</v>
      </c>
    </row>
    <row r="647" spans="1:7" ht="40.5" x14ac:dyDescent="0.25">
      <c r="A647" s="6">
        <v>44862</v>
      </c>
      <c r="B647" s="7" t="s">
        <v>986</v>
      </c>
      <c r="C647" s="16">
        <v>1</v>
      </c>
      <c r="D647" s="8">
        <v>4499</v>
      </c>
      <c r="E647" s="11">
        <v>4499</v>
      </c>
      <c r="F647" s="9" t="s">
        <v>90</v>
      </c>
      <c r="G647" s="9">
        <v>32375913</v>
      </c>
    </row>
    <row r="648" spans="1:7" ht="40.5" x14ac:dyDescent="0.25">
      <c r="A648" s="6">
        <v>44862</v>
      </c>
      <c r="B648" s="7" t="s">
        <v>987</v>
      </c>
      <c r="C648" s="16">
        <v>1</v>
      </c>
      <c r="D648" s="8">
        <v>20985.3</v>
      </c>
      <c r="E648" s="11">
        <v>20985.3</v>
      </c>
      <c r="F648" s="9" t="s">
        <v>357</v>
      </c>
      <c r="G648" s="9">
        <v>108769976</v>
      </c>
    </row>
    <row r="649" spans="1:7" ht="94.5" x14ac:dyDescent="0.25">
      <c r="A649" s="6">
        <v>44862</v>
      </c>
      <c r="B649" s="7" t="s">
        <v>988</v>
      </c>
      <c r="C649" s="16">
        <v>1</v>
      </c>
      <c r="D649" s="8">
        <v>1875</v>
      </c>
      <c r="E649" s="11">
        <v>1875</v>
      </c>
      <c r="F649" s="9" t="s">
        <v>357</v>
      </c>
      <c r="G649" s="9">
        <v>108769976</v>
      </c>
    </row>
    <row r="650" spans="1:7" ht="40.5" x14ac:dyDescent="0.25">
      <c r="A650" s="6">
        <v>44862</v>
      </c>
      <c r="B650" s="7" t="s">
        <v>989</v>
      </c>
      <c r="C650" s="16">
        <v>1</v>
      </c>
      <c r="D650" s="8">
        <v>7160</v>
      </c>
      <c r="E650" s="11">
        <v>7160</v>
      </c>
      <c r="F650" s="9" t="s">
        <v>990</v>
      </c>
      <c r="G650" s="9">
        <v>95512292</v>
      </c>
    </row>
    <row r="651" spans="1:7" ht="67.5" x14ac:dyDescent="0.25">
      <c r="A651" s="6">
        <v>44862</v>
      </c>
      <c r="B651" s="7" t="s">
        <v>991</v>
      </c>
      <c r="C651" s="16">
        <v>1</v>
      </c>
      <c r="D651" s="8">
        <v>7057.36</v>
      </c>
      <c r="E651" s="11">
        <v>7057.36</v>
      </c>
      <c r="F651" s="9" t="s">
        <v>224</v>
      </c>
      <c r="G651" s="9">
        <v>66545463</v>
      </c>
    </row>
    <row r="652" spans="1:7" ht="54" x14ac:dyDescent="0.25">
      <c r="A652" s="6">
        <v>44862</v>
      </c>
      <c r="B652" s="7" t="s">
        <v>992</v>
      </c>
      <c r="C652" s="16">
        <v>1</v>
      </c>
      <c r="D652" s="8">
        <v>1980</v>
      </c>
      <c r="E652" s="8">
        <v>1980</v>
      </c>
      <c r="F652" s="9" t="s">
        <v>993</v>
      </c>
      <c r="G652" s="9">
        <v>46720111</v>
      </c>
    </row>
    <row r="653" spans="1:7" ht="121.5" x14ac:dyDescent="0.25">
      <c r="A653" s="6">
        <v>44865</v>
      </c>
      <c r="B653" s="7" t="s">
        <v>994</v>
      </c>
      <c r="C653" s="16">
        <v>1</v>
      </c>
      <c r="D653" s="8">
        <v>5190</v>
      </c>
      <c r="E653" s="11">
        <v>5190</v>
      </c>
      <c r="F653" s="9" t="s">
        <v>858</v>
      </c>
      <c r="G653" s="9">
        <v>7217226</v>
      </c>
    </row>
    <row r="654" spans="1:7" ht="40.5" x14ac:dyDescent="0.25">
      <c r="A654" s="6">
        <v>44865</v>
      </c>
      <c r="B654" s="7" t="s">
        <v>995</v>
      </c>
      <c r="C654" s="16">
        <v>1</v>
      </c>
      <c r="D654" s="8">
        <v>2376</v>
      </c>
      <c r="E654" s="11">
        <v>2376</v>
      </c>
      <c r="F654" s="9" t="s">
        <v>632</v>
      </c>
      <c r="G654" s="9">
        <v>4556984</v>
      </c>
    </row>
    <row r="655" spans="1:7" ht="40.5" x14ac:dyDescent="0.25">
      <c r="A655" s="6">
        <v>44865</v>
      </c>
      <c r="B655" s="7" t="s">
        <v>996</v>
      </c>
      <c r="C655" s="16">
        <v>1</v>
      </c>
      <c r="D655" s="8">
        <v>1188</v>
      </c>
      <c r="E655" s="8">
        <v>1188</v>
      </c>
      <c r="F655" s="9" t="s">
        <v>632</v>
      </c>
      <c r="G655" s="9">
        <v>4556984</v>
      </c>
    </row>
    <row r="656" spans="1:7" ht="40.5" x14ac:dyDescent="0.25">
      <c r="A656" s="6">
        <v>44865</v>
      </c>
      <c r="B656" s="7" t="s">
        <v>997</v>
      </c>
      <c r="C656" s="16">
        <v>1</v>
      </c>
      <c r="D656" s="8">
        <v>1188</v>
      </c>
      <c r="E656" s="8">
        <v>1188</v>
      </c>
      <c r="F656" s="9" t="s">
        <v>632</v>
      </c>
      <c r="G656" s="9">
        <v>4556984</v>
      </c>
    </row>
    <row r="657" spans="1:7" ht="15.75" customHeight="1" x14ac:dyDescent="0.25">
      <c r="A657" s="201" t="s">
        <v>998</v>
      </c>
      <c r="B657" s="202"/>
      <c r="C657" s="202"/>
      <c r="D657" s="202"/>
      <c r="E657" s="202"/>
      <c r="F657" s="202"/>
      <c r="G657" s="202"/>
    </row>
    <row r="658" spans="1:7" ht="141.75" x14ac:dyDescent="0.25">
      <c r="A658" s="64">
        <v>44867</v>
      </c>
      <c r="B658" s="65" t="s">
        <v>999</v>
      </c>
      <c r="C658" s="66">
        <v>1</v>
      </c>
      <c r="D658" s="67">
        <v>3136</v>
      </c>
      <c r="E658" s="68">
        <v>3136</v>
      </c>
      <c r="F658" s="69" t="s">
        <v>98</v>
      </c>
      <c r="G658" s="69"/>
    </row>
    <row r="659" spans="1:7" ht="126" x14ac:dyDescent="0.25">
      <c r="A659" s="64">
        <v>44867</v>
      </c>
      <c r="B659" s="65" t="s">
        <v>1000</v>
      </c>
      <c r="C659" s="66">
        <v>1</v>
      </c>
      <c r="D659" s="67">
        <v>21500</v>
      </c>
      <c r="E659" s="68">
        <v>21500</v>
      </c>
      <c r="F659" s="69" t="s">
        <v>746</v>
      </c>
      <c r="G659" s="69">
        <v>61463868</v>
      </c>
    </row>
    <row r="660" spans="1:7" ht="47.25" x14ac:dyDescent="0.25">
      <c r="A660" s="64">
        <v>44867</v>
      </c>
      <c r="B660" s="65" t="s">
        <v>1001</v>
      </c>
      <c r="C660" s="66">
        <f>+E660/D660</f>
        <v>209.99999999999997</v>
      </c>
      <c r="D660" s="67">
        <v>5.91</v>
      </c>
      <c r="E660" s="68">
        <v>1241.0999999999999</v>
      </c>
      <c r="F660" s="69" t="s">
        <v>1002</v>
      </c>
      <c r="G660" s="69"/>
    </row>
    <row r="661" spans="1:7" ht="47.25" x14ac:dyDescent="0.25">
      <c r="A661" s="64">
        <v>44867</v>
      </c>
      <c r="B661" s="65" t="s">
        <v>1003</v>
      </c>
      <c r="C661" s="66">
        <f>+E661/D661</f>
        <v>300</v>
      </c>
      <c r="D661" s="67">
        <v>25.96</v>
      </c>
      <c r="E661" s="67">
        <v>7788</v>
      </c>
      <c r="F661" s="69" t="s">
        <v>1004</v>
      </c>
      <c r="G661" s="69">
        <v>84212489</v>
      </c>
    </row>
    <row r="662" spans="1:7" ht="157.5" x14ac:dyDescent="0.25">
      <c r="A662" s="64">
        <v>44867</v>
      </c>
      <c r="B662" s="65" t="s">
        <v>1005</v>
      </c>
      <c r="C662" s="66">
        <v>1</v>
      </c>
      <c r="D662" s="67">
        <v>21750</v>
      </c>
      <c r="E662" s="67">
        <v>21750</v>
      </c>
      <c r="F662" s="69" t="s">
        <v>357</v>
      </c>
      <c r="G662" s="69"/>
    </row>
    <row r="663" spans="1:7" ht="78.75" x14ac:dyDescent="0.25">
      <c r="A663" s="64">
        <v>44868</v>
      </c>
      <c r="B663" s="65" t="s">
        <v>1006</v>
      </c>
      <c r="C663" s="66">
        <f>+E663/D663</f>
        <v>16</v>
      </c>
      <c r="D663" s="67">
        <v>550</v>
      </c>
      <c r="E663" s="67">
        <v>8800</v>
      </c>
      <c r="F663" s="69" t="s">
        <v>409</v>
      </c>
      <c r="G663" s="69">
        <v>11878142</v>
      </c>
    </row>
    <row r="664" spans="1:7" ht="94.5" x14ac:dyDescent="0.25">
      <c r="A664" s="64">
        <v>44869</v>
      </c>
      <c r="B664" s="65" t="s">
        <v>1007</v>
      </c>
      <c r="C664" s="66">
        <v>1</v>
      </c>
      <c r="D664" s="67">
        <v>9900</v>
      </c>
      <c r="E664" s="68">
        <v>9900</v>
      </c>
      <c r="F664" s="69" t="s">
        <v>1008</v>
      </c>
      <c r="G664" s="69">
        <v>7457219</v>
      </c>
    </row>
    <row r="665" spans="1:7" ht="63" x14ac:dyDescent="0.25">
      <c r="A665" s="64">
        <v>44869</v>
      </c>
      <c r="B665" s="65" t="s">
        <v>1009</v>
      </c>
      <c r="C665" s="66">
        <f>+E665/D665</f>
        <v>3</v>
      </c>
      <c r="D665" s="67">
        <v>1999</v>
      </c>
      <c r="E665" s="68">
        <v>5997</v>
      </c>
      <c r="F665" s="69" t="s">
        <v>1010</v>
      </c>
      <c r="G665" s="69">
        <v>4899547</v>
      </c>
    </row>
    <row r="666" spans="1:7" ht="78.75" x14ac:dyDescent="0.25">
      <c r="A666" s="64">
        <v>44869</v>
      </c>
      <c r="B666" s="65" t="s">
        <v>1011</v>
      </c>
      <c r="C666" s="66">
        <v>1</v>
      </c>
      <c r="D666" s="67">
        <v>3925</v>
      </c>
      <c r="E666" s="67">
        <v>3925</v>
      </c>
      <c r="F666" s="69" t="s">
        <v>993</v>
      </c>
      <c r="G666" s="69">
        <v>46720111</v>
      </c>
    </row>
    <row r="667" spans="1:7" ht="63" x14ac:dyDescent="0.25">
      <c r="A667" s="64">
        <v>44869</v>
      </c>
      <c r="B667" s="65" t="s">
        <v>1012</v>
      </c>
      <c r="C667" s="66">
        <f>+E667/D667</f>
        <v>100</v>
      </c>
      <c r="D667" s="67">
        <v>15.5</v>
      </c>
      <c r="E667" s="68">
        <v>1550</v>
      </c>
      <c r="F667" s="69" t="s">
        <v>1013</v>
      </c>
      <c r="G667" s="69">
        <v>326895</v>
      </c>
    </row>
    <row r="668" spans="1:7" ht="78.75" x14ac:dyDescent="0.25">
      <c r="A668" s="64">
        <v>44869</v>
      </c>
      <c r="B668" s="65" t="s">
        <v>1014</v>
      </c>
      <c r="C668" s="66">
        <v>1</v>
      </c>
      <c r="D668" s="67">
        <v>12500</v>
      </c>
      <c r="E668" s="67">
        <v>12500</v>
      </c>
      <c r="F668" s="69" t="s">
        <v>1015</v>
      </c>
      <c r="G668" s="69">
        <v>65338812</v>
      </c>
    </row>
    <row r="669" spans="1:7" ht="47.25" x14ac:dyDescent="0.25">
      <c r="A669" s="64">
        <v>44869</v>
      </c>
      <c r="B669" s="65" t="s">
        <v>1016</v>
      </c>
      <c r="C669" s="66">
        <v>10</v>
      </c>
      <c r="D669" s="67">
        <v>235.45</v>
      </c>
      <c r="E669" s="67">
        <v>2354.46</v>
      </c>
      <c r="F669" s="69" t="s">
        <v>1017</v>
      </c>
      <c r="G669" s="69"/>
    </row>
    <row r="670" spans="1:7" ht="47.25" x14ac:dyDescent="0.25">
      <c r="A670" s="64">
        <v>44869</v>
      </c>
      <c r="B670" s="65" t="s">
        <v>1018</v>
      </c>
      <c r="C670" s="66">
        <f>+E670/D670</f>
        <v>75</v>
      </c>
      <c r="D670" s="67">
        <v>74.239999999999995</v>
      </c>
      <c r="E670" s="67">
        <v>5568</v>
      </c>
      <c r="F670" s="69" t="s">
        <v>587</v>
      </c>
      <c r="G670" s="69">
        <v>49436384</v>
      </c>
    </row>
    <row r="671" spans="1:7" ht="47.25" x14ac:dyDescent="0.25">
      <c r="A671" s="64">
        <v>44869</v>
      </c>
      <c r="B671" s="65" t="s">
        <v>1019</v>
      </c>
      <c r="C671" s="66">
        <f>+E671/D671</f>
        <v>400</v>
      </c>
      <c r="D671" s="67">
        <v>3.8</v>
      </c>
      <c r="E671" s="67">
        <v>1520</v>
      </c>
      <c r="F671" s="69" t="s">
        <v>658</v>
      </c>
      <c r="G671" s="69"/>
    </row>
    <row r="672" spans="1:7" ht="189" x14ac:dyDescent="0.25">
      <c r="A672" s="64">
        <v>44869</v>
      </c>
      <c r="B672" s="65" t="s">
        <v>974</v>
      </c>
      <c r="C672" s="66">
        <f>+E672/D672</f>
        <v>500</v>
      </c>
      <c r="D672" s="67">
        <v>8.5</v>
      </c>
      <c r="E672" s="68">
        <v>4250</v>
      </c>
      <c r="F672" s="69" t="s">
        <v>972</v>
      </c>
      <c r="G672" s="69">
        <v>86580981</v>
      </c>
    </row>
    <row r="673" spans="1:7" ht="110.25" x14ac:dyDescent="0.25">
      <c r="A673" s="64">
        <v>44872</v>
      </c>
      <c r="B673" s="65" t="s">
        <v>1020</v>
      </c>
      <c r="C673" s="66">
        <v>1</v>
      </c>
      <c r="D673" s="67">
        <v>22125</v>
      </c>
      <c r="E673" s="68">
        <v>22125</v>
      </c>
      <c r="F673" s="69" t="s">
        <v>888</v>
      </c>
      <c r="G673" s="69">
        <v>89361180</v>
      </c>
    </row>
    <row r="674" spans="1:7" ht="78.75" x14ac:dyDescent="0.25">
      <c r="A674" s="64">
        <v>44872</v>
      </c>
      <c r="B674" s="65" t="s">
        <v>1021</v>
      </c>
      <c r="C674" s="66">
        <v>1</v>
      </c>
      <c r="D674" s="67">
        <v>1740</v>
      </c>
      <c r="E674" s="68">
        <v>1740</v>
      </c>
      <c r="F674" s="69" t="s">
        <v>534</v>
      </c>
      <c r="G674" s="69">
        <v>326895</v>
      </c>
    </row>
    <row r="675" spans="1:7" ht="78.75" x14ac:dyDescent="0.25">
      <c r="A675" s="64">
        <v>44874</v>
      </c>
      <c r="B675" s="65" t="s">
        <v>1022</v>
      </c>
      <c r="C675" s="66">
        <v>1</v>
      </c>
      <c r="D675" s="67">
        <v>2100</v>
      </c>
      <c r="E675" s="68">
        <v>2100</v>
      </c>
      <c r="F675" s="69" t="s">
        <v>1023</v>
      </c>
      <c r="G675" s="69">
        <v>2626292</v>
      </c>
    </row>
    <row r="676" spans="1:7" ht="94.5" x14ac:dyDescent="0.25">
      <c r="A676" s="64">
        <v>44874</v>
      </c>
      <c r="B676" s="65" t="s">
        <v>1024</v>
      </c>
      <c r="C676" s="66">
        <f>+E676/D676</f>
        <v>105</v>
      </c>
      <c r="D676" s="67">
        <v>30</v>
      </c>
      <c r="E676" s="68">
        <v>3150</v>
      </c>
      <c r="F676" s="69" t="s">
        <v>1025</v>
      </c>
      <c r="G676" s="69">
        <v>61240451</v>
      </c>
    </row>
    <row r="677" spans="1:7" ht="94.5" x14ac:dyDescent="0.25">
      <c r="A677" s="64">
        <v>44874</v>
      </c>
      <c r="B677" s="65" t="s">
        <v>1026</v>
      </c>
      <c r="C677" s="66">
        <v>1</v>
      </c>
      <c r="D677" s="67">
        <v>10800</v>
      </c>
      <c r="E677" s="68">
        <v>10800</v>
      </c>
      <c r="F677" s="69" t="s">
        <v>1027</v>
      </c>
      <c r="G677" s="69">
        <v>6665497</v>
      </c>
    </row>
    <row r="678" spans="1:7" ht="63" x14ac:dyDescent="0.25">
      <c r="A678" s="64">
        <v>44874</v>
      </c>
      <c r="B678" s="65" t="s">
        <v>1028</v>
      </c>
      <c r="C678" s="66">
        <v>1</v>
      </c>
      <c r="D678" s="67">
        <v>1280</v>
      </c>
      <c r="E678" s="68">
        <v>1280</v>
      </c>
      <c r="F678" s="69" t="s">
        <v>1029</v>
      </c>
      <c r="G678" s="69">
        <v>963259</v>
      </c>
    </row>
    <row r="679" spans="1:7" ht="47.25" x14ac:dyDescent="0.25">
      <c r="A679" s="64">
        <v>44874</v>
      </c>
      <c r="B679" s="65" t="s">
        <v>1030</v>
      </c>
      <c r="C679" s="66">
        <f>+E679/D679</f>
        <v>20</v>
      </c>
      <c r="D679" s="67">
        <v>98</v>
      </c>
      <c r="E679" s="68">
        <v>1960</v>
      </c>
      <c r="F679" s="69" t="s">
        <v>534</v>
      </c>
      <c r="G679" s="69">
        <v>326895</v>
      </c>
    </row>
    <row r="680" spans="1:7" ht="47.25" x14ac:dyDescent="0.25">
      <c r="A680" s="64">
        <v>44874</v>
      </c>
      <c r="B680" s="65" t="s">
        <v>1031</v>
      </c>
      <c r="C680" s="66">
        <f>+E680/D680</f>
        <v>75</v>
      </c>
      <c r="D680" s="67">
        <v>75.5</v>
      </c>
      <c r="E680" s="68">
        <v>5662.5</v>
      </c>
      <c r="F680" s="69" t="s">
        <v>528</v>
      </c>
      <c r="G680" s="69">
        <v>4751124</v>
      </c>
    </row>
    <row r="681" spans="1:7" ht="63" x14ac:dyDescent="0.25">
      <c r="A681" s="64">
        <v>44874</v>
      </c>
      <c r="B681" s="65" t="s">
        <v>1032</v>
      </c>
      <c r="C681" s="66">
        <v>1</v>
      </c>
      <c r="D681" s="67">
        <v>19460</v>
      </c>
      <c r="E681" s="68">
        <v>19460</v>
      </c>
      <c r="F681" s="69" t="s">
        <v>1033</v>
      </c>
      <c r="G681" s="69">
        <v>5686776</v>
      </c>
    </row>
    <row r="682" spans="1:7" ht="63" x14ac:dyDescent="0.25">
      <c r="A682" s="64">
        <v>44874</v>
      </c>
      <c r="B682" s="65" t="s">
        <v>1034</v>
      </c>
      <c r="C682" s="66">
        <v>1</v>
      </c>
      <c r="D682" s="67">
        <v>3500</v>
      </c>
      <c r="E682" s="68">
        <v>3500</v>
      </c>
      <c r="F682" s="69" t="s">
        <v>1035</v>
      </c>
      <c r="G682" s="69">
        <v>43363393</v>
      </c>
    </row>
    <row r="683" spans="1:7" ht="78.75" x14ac:dyDescent="0.25">
      <c r="A683" s="64">
        <v>44874</v>
      </c>
      <c r="B683" s="65" t="s">
        <v>1036</v>
      </c>
      <c r="C683" s="66">
        <v>1</v>
      </c>
      <c r="D683" s="67">
        <v>7000</v>
      </c>
      <c r="E683" s="68">
        <v>7000</v>
      </c>
      <c r="F683" s="69" t="s">
        <v>1037</v>
      </c>
      <c r="G683" s="69">
        <v>44927401</v>
      </c>
    </row>
    <row r="684" spans="1:7" ht="47.25" x14ac:dyDescent="0.25">
      <c r="A684" s="64">
        <v>44875</v>
      </c>
      <c r="B684" s="65" t="s">
        <v>1038</v>
      </c>
      <c r="C684" s="66">
        <f>+E684/D684</f>
        <v>100</v>
      </c>
      <c r="D684" s="67">
        <v>22.49</v>
      </c>
      <c r="E684" s="68">
        <v>2249</v>
      </c>
      <c r="F684" s="69" t="s">
        <v>524</v>
      </c>
      <c r="G684" s="69">
        <v>84212489</v>
      </c>
    </row>
    <row r="685" spans="1:7" ht="78.75" x14ac:dyDescent="0.25">
      <c r="A685" s="64">
        <v>44875</v>
      </c>
      <c r="B685" s="65" t="s">
        <v>1039</v>
      </c>
      <c r="C685" s="66">
        <f>+E685/D685</f>
        <v>9000</v>
      </c>
      <c r="D685" s="67">
        <v>1.1000000000000001</v>
      </c>
      <c r="E685" s="68">
        <v>9900</v>
      </c>
      <c r="F685" s="69" t="s">
        <v>551</v>
      </c>
      <c r="G685" s="69">
        <v>1532227</v>
      </c>
    </row>
    <row r="686" spans="1:7" ht="110.25" x14ac:dyDescent="0.25">
      <c r="A686" s="64">
        <v>44875</v>
      </c>
      <c r="B686" s="65" t="s">
        <v>1040</v>
      </c>
      <c r="C686" s="66">
        <v>1</v>
      </c>
      <c r="D686" s="67">
        <v>16125</v>
      </c>
      <c r="E686" s="67">
        <v>16125</v>
      </c>
      <c r="F686" s="69" t="s">
        <v>1041</v>
      </c>
      <c r="G686" s="69">
        <v>113466048</v>
      </c>
    </row>
    <row r="687" spans="1:7" ht="94.5" x14ac:dyDescent="0.25">
      <c r="A687" s="64">
        <v>44875</v>
      </c>
      <c r="B687" s="65" t="s">
        <v>1042</v>
      </c>
      <c r="C687" s="66">
        <v>1</v>
      </c>
      <c r="D687" s="67">
        <v>14390</v>
      </c>
      <c r="E687" s="68">
        <v>14390</v>
      </c>
      <c r="F687" s="69" t="s">
        <v>1027</v>
      </c>
      <c r="G687" s="69">
        <v>6665497</v>
      </c>
    </row>
    <row r="688" spans="1:7" ht="110.25" x14ac:dyDescent="0.25">
      <c r="A688" s="64">
        <v>44875</v>
      </c>
      <c r="B688" s="65" t="s">
        <v>1043</v>
      </c>
      <c r="C688" s="66">
        <v>1</v>
      </c>
      <c r="D688" s="67">
        <v>6850</v>
      </c>
      <c r="E688" s="68">
        <v>6850</v>
      </c>
      <c r="F688" s="69" t="s">
        <v>357</v>
      </c>
      <c r="G688" s="69"/>
    </row>
    <row r="689" spans="1:7" ht="63" x14ac:dyDescent="0.25">
      <c r="A689" s="64">
        <v>44875</v>
      </c>
      <c r="B689" s="65" t="s">
        <v>1044</v>
      </c>
      <c r="C689" s="66">
        <f>+E689/D689</f>
        <v>2</v>
      </c>
      <c r="D689" s="67">
        <v>1965</v>
      </c>
      <c r="E689" s="68">
        <v>3930</v>
      </c>
      <c r="F689" s="69" t="s">
        <v>993</v>
      </c>
      <c r="G689" s="69">
        <v>46720111</v>
      </c>
    </row>
    <row r="690" spans="1:7" ht="110.25" x14ac:dyDescent="0.25">
      <c r="A690" s="64">
        <v>44875</v>
      </c>
      <c r="B690" s="65" t="s">
        <v>1045</v>
      </c>
      <c r="C690" s="66">
        <v>1</v>
      </c>
      <c r="D690" s="67">
        <v>14650</v>
      </c>
      <c r="E690" s="68">
        <v>14650</v>
      </c>
      <c r="F690" s="69" t="s">
        <v>914</v>
      </c>
      <c r="G690" s="69">
        <v>36915521</v>
      </c>
    </row>
    <row r="691" spans="1:7" ht="110.25" x14ac:dyDescent="0.25">
      <c r="A691" s="64">
        <v>44875</v>
      </c>
      <c r="B691" s="65" t="s">
        <v>1046</v>
      </c>
      <c r="C691" s="66">
        <v>1</v>
      </c>
      <c r="D691" s="67">
        <v>24923.96</v>
      </c>
      <c r="E691" s="67">
        <v>24923.96</v>
      </c>
      <c r="F691" s="69" t="s">
        <v>224</v>
      </c>
      <c r="G691" s="69">
        <v>66545463</v>
      </c>
    </row>
    <row r="692" spans="1:7" ht="141.75" x14ac:dyDescent="0.25">
      <c r="A692" s="64">
        <v>44875</v>
      </c>
      <c r="B692" s="65" t="s">
        <v>1047</v>
      </c>
      <c r="C692" s="66">
        <f>+E692/D692</f>
        <v>5</v>
      </c>
      <c r="D692" s="67">
        <v>995</v>
      </c>
      <c r="E692" s="68">
        <v>4975</v>
      </c>
      <c r="F692" s="69" t="s">
        <v>865</v>
      </c>
      <c r="G692" s="69">
        <v>7995040</v>
      </c>
    </row>
    <row r="693" spans="1:7" ht="78.75" x14ac:dyDescent="0.25">
      <c r="A693" s="64">
        <v>44876</v>
      </c>
      <c r="B693" s="70" t="s">
        <v>1048</v>
      </c>
      <c r="C693" s="66">
        <v>1</v>
      </c>
      <c r="D693" s="67">
        <v>4783</v>
      </c>
      <c r="E693" s="71">
        <v>4783</v>
      </c>
      <c r="F693" s="69" t="s">
        <v>1049</v>
      </c>
      <c r="G693" s="69">
        <v>84127759</v>
      </c>
    </row>
    <row r="694" spans="1:7" ht="110.25" x14ac:dyDescent="0.25">
      <c r="A694" s="64">
        <v>44879</v>
      </c>
      <c r="B694" s="65" t="s">
        <v>1050</v>
      </c>
      <c r="C694" s="66">
        <v>1</v>
      </c>
      <c r="D694" s="67">
        <v>6345</v>
      </c>
      <c r="E694" s="68">
        <v>6345</v>
      </c>
      <c r="F694" s="69" t="s">
        <v>357</v>
      </c>
      <c r="G694" s="69">
        <v>108769976</v>
      </c>
    </row>
    <row r="695" spans="1:7" ht="63" x14ac:dyDescent="0.25">
      <c r="A695" s="64">
        <v>44880</v>
      </c>
      <c r="B695" s="65" t="s">
        <v>1051</v>
      </c>
      <c r="C695" s="66">
        <v>1</v>
      </c>
      <c r="D695" s="67">
        <v>1650</v>
      </c>
      <c r="E695" s="68">
        <v>1650</v>
      </c>
      <c r="F695" s="69" t="s">
        <v>1052</v>
      </c>
      <c r="G695" s="69">
        <v>34306781</v>
      </c>
    </row>
    <row r="696" spans="1:7" ht="78.75" x14ac:dyDescent="0.25">
      <c r="A696" s="64">
        <v>44880</v>
      </c>
      <c r="B696" s="65" t="s">
        <v>1053</v>
      </c>
      <c r="C696" s="66">
        <v>1</v>
      </c>
      <c r="D696" s="67">
        <v>8000</v>
      </c>
      <c r="E696" s="68">
        <v>8000</v>
      </c>
      <c r="F696" s="69" t="s">
        <v>59</v>
      </c>
      <c r="G696" s="69" t="s">
        <v>12</v>
      </c>
    </row>
    <row r="697" spans="1:7" ht="78.75" x14ac:dyDescent="0.25">
      <c r="A697" s="64">
        <v>44880</v>
      </c>
      <c r="B697" s="65" t="s">
        <v>1054</v>
      </c>
      <c r="C697" s="66">
        <v>1</v>
      </c>
      <c r="D697" s="67">
        <v>6910</v>
      </c>
      <c r="E697" s="68">
        <v>6910</v>
      </c>
      <c r="F697" s="69" t="s">
        <v>1055</v>
      </c>
      <c r="G697" s="69"/>
    </row>
    <row r="698" spans="1:7" ht="78.75" x14ac:dyDescent="0.25">
      <c r="A698" s="64">
        <v>44880</v>
      </c>
      <c r="B698" s="65" t="s">
        <v>1056</v>
      </c>
      <c r="C698" s="66">
        <f>+E698/D698</f>
        <v>6</v>
      </c>
      <c r="D698" s="67">
        <v>3777</v>
      </c>
      <c r="E698" s="68">
        <v>22662</v>
      </c>
      <c r="F698" s="69" t="s">
        <v>1055</v>
      </c>
      <c r="G698" s="69"/>
    </row>
    <row r="699" spans="1:7" ht="94.5" x14ac:dyDescent="0.25">
      <c r="A699" s="64">
        <v>44880</v>
      </c>
      <c r="B699" s="65" t="s">
        <v>1057</v>
      </c>
      <c r="C699" s="66">
        <f>+E699/D699</f>
        <v>1000</v>
      </c>
      <c r="D699" s="67">
        <v>11.85</v>
      </c>
      <c r="E699" s="68">
        <v>11850</v>
      </c>
      <c r="F699" s="69" t="s">
        <v>895</v>
      </c>
      <c r="G699" s="69">
        <v>25631918</v>
      </c>
    </row>
    <row r="700" spans="1:7" ht="94.5" x14ac:dyDescent="0.25">
      <c r="A700" s="64">
        <v>44880</v>
      </c>
      <c r="B700" s="65" t="s">
        <v>1058</v>
      </c>
      <c r="C700" s="66">
        <f>+E700/D700</f>
        <v>100</v>
      </c>
      <c r="D700" s="67">
        <v>65</v>
      </c>
      <c r="E700" s="72">
        <v>6500</v>
      </c>
      <c r="F700" s="69" t="s">
        <v>1059</v>
      </c>
      <c r="G700" s="69">
        <v>25917579</v>
      </c>
    </row>
    <row r="701" spans="1:7" ht="110.25" x14ac:dyDescent="0.25">
      <c r="A701" s="64">
        <v>44880</v>
      </c>
      <c r="B701" s="65" t="s">
        <v>983</v>
      </c>
      <c r="C701" s="66">
        <v>1</v>
      </c>
      <c r="D701" s="67">
        <v>3884</v>
      </c>
      <c r="E701" s="68">
        <v>3884</v>
      </c>
      <c r="F701" s="69" t="s">
        <v>984</v>
      </c>
      <c r="G701" s="69" t="s">
        <v>985</v>
      </c>
    </row>
    <row r="702" spans="1:7" ht="157.5" x14ac:dyDescent="0.25">
      <c r="A702" s="64">
        <v>44881</v>
      </c>
      <c r="B702" s="65" t="s">
        <v>1060</v>
      </c>
      <c r="C702" s="66">
        <v>1</v>
      </c>
      <c r="D702" s="67">
        <v>9567</v>
      </c>
      <c r="E702" s="68">
        <v>9567</v>
      </c>
      <c r="F702" s="69" t="s">
        <v>1061</v>
      </c>
      <c r="G702" s="69">
        <v>114462453</v>
      </c>
    </row>
    <row r="703" spans="1:7" ht="141.75" x14ac:dyDescent="0.25">
      <c r="A703" s="64">
        <v>44881</v>
      </c>
      <c r="B703" s="65" t="s">
        <v>1062</v>
      </c>
      <c r="C703" s="66">
        <v>1</v>
      </c>
      <c r="D703" s="67">
        <v>21850</v>
      </c>
      <c r="E703" s="68">
        <v>21850</v>
      </c>
      <c r="F703" s="69" t="s">
        <v>1063</v>
      </c>
      <c r="G703" s="69">
        <v>96093609</v>
      </c>
    </row>
    <row r="704" spans="1:7" ht="330.75" x14ac:dyDescent="0.25">
      <c r="A704" s="64">
        <v>44881</v>
      </c>
      <c r="B704" s="65" t="s">
        <v>1064</v>
      </c>
      <c r="C704" s="66">
        <v>1</v>
      </c>
      <c r="D704" s="67">
        <v>22740</v>
      </c>
      <c r="E704" s="68">
        <v>22740</v>
      </c>
      <c r="F704" s="69" t="s">
        <v>1041</v>
      </c>
      <c r="G704" s="69">
        <v>113466048</v>
      </c>
    </row>
    <row r="705" spans="1:7" ht="94.5" x14ac:dyDescent="0.25">
      <c r="A705" s="64">
        <v>44881</v>
      </c>
      <c r="B705" s="65" t="s">
        <v>1065</v>
      </c>
      <c r="C705" s="66">
        <f>+E705/D705</f>
        <v>500</v>
      </c>
      <c r="D705" s="67">
        <v>6.3</v>
      </c>
      <c r="E705" s="68">
        <v>3150</v>
      </c>
      <c r="F705" s="69" t="s">
        <v>597</v>
      </c>
      <c r="G705" s="69">
        <v>23298561</v>
      </c>
    </row>
    <row r="706" spans="1:7" ht="110.25" x14ac:dyDescent="0.25">
      <c r="A706" s="64">
        <v>44881</v>
      </c>
      <c r="B706" s="65" t="s">
        <v>1066</v>
      </c>
      <c r="C706" s="66">
        <f>+E706/D706</f>
        <v>100</v>
      </c>
      <c r="D706" s="67">
        <v>21.5</v>
      </c>
      <c r="E706" s="68">
        <v>2150</v>
      </c>
      <c r="F706" s="69" t="s">
        <v>415</v>
      </c>
      <c r="G706" s="69">
        <v>4851498</v>
      </c>
    </row>
    <row r="707" spans="1:7" ht="94.5" x14ac:dyDescent="0.25">
      <c r="A707" s="64">
        <v>44881</v>
      </c>
      <c r="B707" s="65" t="s">
        <v>1067</v>
      </c>
      <c r="C707" s="66">
        <v>1</v>
      </c>
      <c r="D707" s="67">
        <v>10000</v>
      </c>
      <c r="E707" s="68">
        <v>10000</v>
      </c>
      <c r="F707" s="69" t="s">
        <v>1068</v>
      </c>
      <c r="G707" s="69">
        <v>60808950</v>
      </c>
    </row>
    <row r="708" spans="1:7" ht="78.75" x14ac:dyDescent="0.25">
      <c r="A708" s="64">
        <v>44881</v>
      </c>
      <c r="B708" s="65" t="s">
        <v>1069</v>
      </c>
      <c r="C708" s="66">
        <v>1</v>
      </c>
      <c r="D708" s="67">
        <v>24900</v>
      </c>
      <c r="E708" s="68">
        <v>24900</v>
      </c>
      <c r="F708" s="69" t="s">
        <v>1070</v>
      </c>
      <c r="G708" s="69">
        <v>34589856</v>
      </c>
    </row>
    <row r="709" spans="1:7" ht="252" x14ac:dyDescent="0.25">
      <c r="A709" s="64">
        <v>44881</v>
      </c>
      <c r="B709" s="65" t="s">
        <v>1071</v>
      </c>
      <c r="C709" s="66">
        <v>1</v>
      </c>
      <c r="D709" s="67">
        <v>16595</v>
      </c>
      <c r="E709" s="68">
        <v>16595</v>
      </c>
      <c r="F709" s="69" t="s">
        <v>1072</v>
      </c>
      <c r="G709" s="69">
        <v>42263859</v>
      </c>
    </row>
    <row r="710" spans="1:7" ht="47.25" x14ac:dyDescent="0.25">
      <c r="A710" s="64">
        <v>44881</v>
      </c>
      <c r="B710" s="65" t="s">
        <v>1073</v>
      </c>
      <c r="C710" s="66">
        <v>1</v>
      </c>
      <c r="D710" s="67">
        <v>10230.69</v>
      </c>
      <c r="E710" s="68">
        <v>10230.69</v>
      </c>
      <c r="F710" s="69" t="s">
        <v>1074</v>
      </c>
      <c r="G710" s="69">
        <v>24998923</v>
      </c>
    </row>
    <row r="711" spans="1:7" ht="63" x14ac:dyDescent="0.25">
      <c r="A711" s="64">
        <v>44881</v>
      </c>
      <c r="B711" s="65" t="s">
        <v>1075</v>
      </c>
      <c r="C711" s="66">
        <v>1</v>
      </c>
      <c r="D711" s="67">
        <v>4500</v>
      </c>
      <c r="E711" s="68">
        <v>4500</v>
      </c>
      <c r="F711" s="69" t="s">
        <v>555</v>
      </c>
      <c r="G711" s="69" t="s">
        <v>1076</v>
      </c>
    </row>
    <row r="712" spans="1:7" ht="126" x14ac:dyDescent="0.25">
      <c r="A712" s="64">
        <v>44882</v>
      </c>
      <c r="B712" s="65" t="s">
        <v>1077</v>
      </c>
      <c r="C712" s="66">
        <f>+E712/D712</f>
        <v>20</v>
      </c>
      <c r="D712" s="67">
        <v>200</v>
      </c>
      <c r="E712" s="68">
        <v>4000</v>
      </c>
      <c r="F712" s="69" t="s">
        <v>708</v>
      </c>
      <c r="G712" s="69">
        <v>7378106</v>
      </c>
    </row>
    <row r="713" spans="1:7" ht="110.25" x14ac:dyDescent="0.25">
      <c r="A713" s="64">
        <v>44882</v>
      </c>
      <c r="B713" s="65" t="s">
        <v>1078</v>
      </c>
      <c r="C713" s="66">
        <v>1</v>
      </c>
      <c r="D713" s="67">
        <v>19500</v>
      </c>
      <c r="E713" s="68">
        <v>19500</v>
      </c>
      <c r="F713" s="69" t="s">
        <v>1079</v>
      </c>
      <c r="G713" s="69">
        <v>93023065</v>
      </c>
    </row>
    <row r="714" spans="1:7" ht="110.25" x14ac:dyDescent="0.25">
      <c r="A714" s="64">
        <v>44882</v>
      </c>
      <c r="B714" s="65" t="s">
        <v>1080</v>
      </c>
      <c r="C714" s="66">
        <v>1</v>
      </c>
      <c r="D714" s="67">
        <v>16240</v>
      </c>
      <c r="E714" s="68">
        <v>16240</v>
      </c>
      <c r="F714" s="69" t="s">
        <v>1081</v>
      </c>
      <c r="G714" s="69">
        <v>4991842</v>
      </c>
    </row>
    <row r="715" spans="1:7" ht="126" x14ac:dyDescent="0.25">
      <c r="A715" s="64">
        <v>44883</v>
      </c>
      <c r="B715" s="65" t="s">
        <v>1082</v>
      </c>
      <c r="C715" s="66">
        <v>1</v>
      </c>
      <c r="D715" s="67">
        <v>3530.2</v>
      </c>
      <c r="E715" s="68">
        <v>3530.2</v>
      </c>
      <c r="F715" s="69" t="s">
        <v>92</v>
      </c>
      <c r="G715" s="69">
        <v>9769862</v>
      </c>
    </row>
    <row r="716" spans="1:7" ht="78.75" x14ac:dyDescent="0.25">
      <c r="A716" s="64">
        <v>44883</v>
      </c>
      <c r="B716" s="65" t="s">
        <v>1083</v>
      </c>
      <c r="C716" s="66">
        <v>1</v>
      </c>
      <c r="D716" s="67">
        <v>3675.71</v>
      </c>
      <c r="E716" s="68">
        <v>3675.71</v>
      </c>
      <c r="F716" s="69" t="s">
        <v>990</v>
      </c>
      <c r="G716" s="69">
        <v>95512292</v>
      </c>
    </row>
    <row r="717" spans="1:7" ht="110.25" x14ac:dyDescent="0.25">
      <c r="A717" s="64">
        <v>44883</v>
      </c>
      <c r="B717" s="65" t="s">
        <v>1084</v>
      </c>
      <c r="C717" s="66">
        <v>1</v>
      </c>
      <c r="D717" s="67">
        <v>9189</v>
      </c>
      <c r="E717" s="68">
        <v>9189</v>
      </c>
      <c r="F717" s="69" t="s">
        <v>717</v>
      </c>
      <c r="G717" s="69">
        <v>16900979</v>
      </c>
    </row>
    <row r="718" spans="1:7" ht="236.25" x14ac:dyDescent="0.25">
      <c r="A718" s="64">
        <v>44883</v>
      </c>
      <c r="B718" s="65" t="s">
        <v>1085</v>
      </c>
      <c r="C718" s="66">
        <v>1</v>
      </c>
      <c r="D718" s="67">
        <v>25000</v>
      </c>
      <c r="E718" s="68">
        <v>25000</v>
      </c>
      <c r="F718" s="69" t="s">
        <v>555</v>
      </c>
      <c r="G718" s="69" t="s">
        <v>1076</v>
      </c>
    </row>
    <row r="719" spans="1:7" ht="189" x14ac:dyDescent="0.25">
      <c r="A719" s="64">
        <v>44883</v>
      </c>
      <c r="B719" s="65" t="s">
        <v>1086</v>
      </c>
      <c r="C719" s="66">
        <v>1</v>
      </c>
      <c r="D719" s="67">
        <v>24999</v>
      </c>
      <c r="E719" s="68">
        <v>24999</v>
      </c>
      <c r="F719" s="69" t="s">
        <v>555</v>
      </c>
      <c r="G719" s="69" t="s">
        <v>1076</v>
      </c>
    </row>
    <row r="720" spans="1:7" ht="189" x14ac:dyDescent="0.25">
      <c r="A720" s="64">
        <v>44883</v>
      </c>
      <c r="B720" s="65" t="s">
        <v>1087</v>
      </c>
      <c r="C720" s="66">
        <v>1</v>
      </c>
      <c r="D720" s="67">
        <v>3250</v>
      </c>
      <c r="E720" s="68">
        <v>3250</v>
      </c>
      <c r="F720" s="69" t="s">
        <v>993</v>
      </c>
      <c r="G720" s="69">
        <v>46720111</v>
      </c>
    </row>
    <row r="721" spans="1:7" ht="47.25" x14ac:dyDescent="0.25">
      <c r="A721" s="64">
        <v>44883</v>
      </c>
      <c r="B721" s="65" t="s">
        <v>1088</v>
      </c>
      <c r="C721" s="66">
        <v>1</v>
      </c>
      <c r="D721" s="67">
        <v>3825</v>
      </c>
      <c r="E721" s="71">
        <v>3825</v>
      </c>
      <c r="F721" s="69" t="s">
        <v>357</v>
      </c>
      <c r="G721" s="69"/>
    </row>
    <row r="722" spans="1:7" ht="63" x14ac:dyDescent="0.25">
      <c r="A722" s="64">
        <v>44883</v>
      </c>
      <c r="B722" s="65" t="s">
        <v>1089</v>
      </c>
      <c r="C722" s="66">
        <v>1</v>
      </c>
      <c r="D722" s="67">
        <v>22095</v>
      </c>
      <c r="E722" s="68">
        <v>22095</v>
      </c>
      <c r="F722" s="69" t="s">
        <v>351</v>
      </c>
      <c r="G722" s="69">
        <v>35414537</v>
      </c>
    </row>
    <row r="723" spans="1:7" ht="189" x14ac:dyDescent="0.25">
      <c r="A723" s="64">
        <v>44883</v>
      </c>
      <c r="B723" s="65" t="s">
        <v>1090</v>
      </c>
      <c r="C723" s="66">
        <v>1</v>
      </c>
      <c r="D723" s="67">
        <v>3875</v>
      </c>
      <c r="E723" s="68">
        <v>3875</v>
      </c>
      <c r="F723" s="69" t="s">
        <v>16</v>
      </c>
      <c r="G723" s="69">
        <v>15340058</v>
      </c>
    </row>
    <row r="724" spans="1:7" ht="252" x14ac:dyDescent="0.25">
      <c r="A724" s="64">
        <v>44886</v>
      </c>
      <c r="B724" s="65" t="s">
        <v>1091</v>
      </c>
      <c r="C724" s="66">
        <v>1</v>
      </c>
      <c r="D724" s="67">
        <v>22870</v>
      </c>
      <c r="E724" s="68">
        <v>22870</v>
      </c>
      <c r="F724" s="69" t="s">
        <v>24</v>
      </c>
      <c r="G724" s="69">
        <v>8350132</v>
      </c>
    </row>
    <row r="725" spans="1:7" ht="63" x14ac:dyDescent="0.25">
      <c r="A725" s="64">
        <v>44886</v>
      </c>
      <c r="B725" s="65" t="s">
        <v>1092</v>
      </c>
      <c r="C725" s="66">
        <v>1</v>
      </c>
      <c r="D725" s="67">
        <v>12000</v>
      </c>
      <c r="E725" s="68">
        <v>12000</v>
      </c>
      <c r="F725" s="69" t="s">
        <v>1093</v>
      </c>
      <c r="G725" s="69">
        <v>55244017</v>
      </c>
    </row>
    <row r="726" spans="1:7" ht="94.5" x14ac:dyDescent="0.25">
      <c r="A726" s="64">
        <v>44887</v>
      </c>
      <c r="B726" s="65" t="s">
        <v>1094</v>
      </c>
      <c r="C726" s="66">
        <f>+E726/D726</f>
        <v>2</v>
      </c>
      <c r="D726" s="67">
        <v>680</v>
      </c>
      <c r="E726" s="68">
        <v>1360</v>
      </c>
      <c r="F726" s="69" t="s">
        <v>609</v>
      </c>
      <c r="G726" s="69">
        <v>109524977</v>
      </c>
    </row>
    <row r="727" spans="1:7" ht="94.5" x14ac:dyDescent="0.25">
      <c r="A727" s="64">
        <v>44887</v>
      </c>
      <c r="B727" s="65" t="s">
        <v>1095</v>
      </c>
      <c r="C727" s="66">
        <f>+E727/D727</f>
        <v>1000</v>
      </c>
      <c r="D727" s="67">
        <v>10.5</v>
      </c>
      <c r="E727" s="68">
        <v>10500</v>
      </c>
      <c r="F727" s="69" t="s">
        <v>40</v>
      </c>
      <c r="G727" s="69">
        <v>101444567</v>
      </c>
    </row>
    <row r="728" spans="1:7" ht="94.5" x14ac:dyDescent="0.25">
      <c r="A728" s="64">
        <v>44887</v>
      </c>
      <c r="B728" s="65" t="s">
        <v>1096</v>
      </c>
      <c r="C728" s="66">
        <f>+E728/D728</f>
        <v>500</v>
      </c>
      <c r="D728" s="67">
        <v>5.25</v>
      </c>
      <c r="E728" s="68">
        <v>2625</v>
      </c>
      <c r="F728" s="69" t="s">
        <v>1097</v>
      </c>
      <c r="G728" s="69">
        <v>92997694</v>
      </c>
    </row>
    <row r="729" spans="1:7" ht="78.75" x14ac:dyDescent="0.25">
      <c r="A729" s="64">
        <v>44888</v>
      </c>
      <c r="B729" s="65" t="s">
        <v>1098</v>
      </c>
      <c r="C729" s="66">
        <f>+E729/D729</f>
        <v>1100</v>
      </c>
      <c r="D729" s="67">
        <v>22.72</v>
      </c>
      <c r="E729" s="68">
        <v>24992</v>
      </c>
      <c r="F729" s="69" t="s">
        <v>1099</v>
      </c>
      <c r="G729" s="69">
        <v>17517974</v>
      </c>
    </row>
    <row r="730" spans="1:7" ht="94.5" x14ac:dyDescent="0.25">
      <c r="A730" s="64">
        <v>44888</v>
      </c>
      <c r="B730" s="65" t="s">
        <v>1100</v>
      </c>
      <c r="C730" s="66">
        <v>1</v>
      </c>
      <c r="D730" s="67">
        <v>1782</v>
      </c>
      <c r="E730" s="68">
        <v>1782</v>
      </c>
      <c r="F730" s="69" t="s">
        <v>224</v>
      </c>
      <c r="G730" s="69">
        <v>66545463</v>
      </c>
    </row>
    <row r="731" spans="1:7" ht="141.75" x14ac:dyDescent="0.25">
      <c r="A731" s="64">
        <v>44888</v>
      </c>
      <c r="B731" s="65" t="s">
        <v>1101</v>
      </c>
      <c r="C731" s="66">
        <v>1</v>
      </c>
      <c r="D731" s="67">
        <v>6072</v>
      </c>
      <c r="E731" s="68">
        <v>6072</v>
      </c>
      <c r="F731" s="69" t="s">
        <v>224</v>
      </c>
      <c r="G731" s="69">
        <v>66545463</v>
      </c>
    </row>
    <row r="732" spans="1:7" ht="157.5" x14ac:dyDescent="0.25">
      <c r="A732" s="64">
        <v>44888</v>
      </c>
      <c r="B732" s="65" t="s">
        <v>1102</v>
      </c>
      <c r="C732" s="66">
        <v>1</v>
      </c>
      <c r="D732" s="73">
        <v>11246.35</v>
      </c>
      <c r="E732" s="68">
        <v>11246.35</v>
      </c>
      <c r="F732" s="69" t="s">
        <v>1103</v>
      </c>
      <c r="G732" s="69">
        <v>6882072</v>
      </c>
    </row>
    <row r="733" spans="1:7" ht="63" x14ac:dyDescent="0.25">
      <c r="A733" s="64">
        <v>44888</v>
      </c>
      <c r="B733" s="65" t="s">
        <v>1104</v>
      </c>
      <c r="C733" s="66">
        <v>1</v>
      </c>
      <c r="D733" s="67">
        <v>5200</v>
      </c>
      <c r="E733" s="68">
        <v>5200</v>
      </c>
      <c r="F733" s="69" t="s">
        <v>1105</v>
      </c>
      <c r="G733" s="69">
        <v>111523036</v>
      </c>
    </row>
    <row r="734" spans="1:7" ht="126" x14ac:dyDescent="0.25">
      <c r="A734" s="64">
        <v>44888</v>
      </c>
      <c r="B734" s="65" t="s">
        <v>1106</v>
      </c>
      <c r="C734" s="66">
        <v>1</v>
      </c>
      <c r="D734" s="67">
        <v>14875</v>
      </c>
      <c r="E734" s="68">
        <v>14875</v>
      </c>
      <c r="F734" s="69" t="s">
        <v>1107</v>
      </c>
      <c r="G734" s="69">
        <v>39473422</v>
      </c>
    </row>
    <row r="735" spans="1:7" ht="126" x14ac:dyDescent="0.25">
      <c r="A735" s="64">
        <v>44888</v>
      </c>
      <c r="B735" s="65" t="s">
        <v>1108</v>
      </c>
      <c r="C735" s="66">
        <v>1</v>
      </c>
      <c r="D735" s="67">
        <v>5696.58</v>
      </c>
      <c r="E735" s="68">
        <v>5696.58</v>
      </c>
      <c r="F735" s="69" t="s">
        <v>1109</v>
      </c>
      <c r="G735" s="69">
        <v>96624647</v>
      </c>
    </row>
    <row r="736" spans="1:7" ht="78.75" x14ac:dyDescent="0.25">
      <c r="A736" s="64">
        <v>44889</v>
      </c>
      <c r="B736" s="65" t="s">
        <v>1110</v>
      </c>
      <c r="C736" s="66">
        <v>1</v>
      </c>
      <c r="D736" s="67">
        <v>2200</v>
      </c>
      <c r="E736" s="68">
        <v>2200</v>
      </c>
      <c r="F736" s="69" t="s">
        <v>95</v>
      </c>
      <c r="G736" s="69">
        <v>5759064</v>
      </c>
    </row>
    <row r="737" spans="1:7" ht="110.25" x14ac:dyDescent="0.25">
      <c r="A737" s="64">
        <v>44889</v>
      </c>
      <c r="B737" s="65" t="s">
        <v>1111</v>
      </c>
      <c r="C737" s="66">
        <v>1</v>
      </c>
      <c r="D737" s="67">
        <v>6520</v>
      </c>
      <c r="E737" s="68">
        <v>6520</v>
      </c>
      <c r="F737" s="69" t="s">
        <v>597</v>
      </c>
      <c r="G737" s="69">
        <v>23298561</v>
      </c>
    </row>
    <row r="738" spans="1:7" ht="78.75" x14ac:dyDescent="0.25">
      <c r="A738" s="64">
        <v>44889</v>
      </c>
      <c r="B738" s="65" t="s">
        <v>1112</v>
      </c>
      <c r="C738" s="66">
        <f>+E738/D738</f>
        <v>200</v>
      </c>
      <c r="D738" s="67">
        <v>10.45</v>
      </c>
      <c r="E738" s="68">
        <v>2090</v>
      </c>
      <c r="F738" s="69" t="s">
        <v>1041</v>
      </c>
      <c r="G738" s="69">
        <v>113466048</v>
      </c>
    </row>
    <row r="739" spans="1:7" ht="94.5" x14ac:dyDescent="0.25">
      <c r="A739" s="64">
        <v>44889</v>
      </c>
      <c r="B739" s="65" t="s">
        <v>1113</v>
      </c>
      <c r="C739" s="66">
        <f>+E739/D739</f>
        <v>500</v>
      </c>
      <c r="D739" s="67">
        <v>10</v>
      </c>
      <c r="E739" s="68">
        <v>5000</v>
      </c>
      <c r="F739" s="69" t="s">
        <v>597</v>
      </c>
      <c r="G739" s="69">
        <v>23298561</v>
      </c>
    </row>
    <row r="740" spans="1:7" ht="94.5" x14ac:dyDescent="0.25">
      <c r="A740" s="64">
        <v>44889</v>
      </c>
      <c r="B740" s="65" t="s">
        <v>1114</v>
      </c>
      <c r="C740" s="66">
        <f>+E740/D740</f>
        <v>1000</v>
      </c>
      <c r="D740" s="67">
        <v>1.9</v>
      </c>
      <c r="E740" s="68">
        <v>1900</v>
      </c>
      <c r="F740" s="69" t="s">
        <v>1041</v>
      </c>
      <c r="G740" s="69">
        <v>113466048</v>
      </c>
    </row>
    <row r="741" spans="1:7" ht="63" x14ac:dyDescent="0.25">
      <c r="A741" s="64">
        <v>44893</v>
      </c>
      <c r="B741" s="65" t="s">
        <v>1115</v>
      </c>
      <c r="C741" s="66">
        <f>+E741/D741</f>
        <v>500</v>
      </c>
      <c r="D741" s="67">
        <v>40</v>
      </c>
      <c r="E741" s="68">
        <v>20000</v>
      </c>
      <c r="F741" s="69" t="s">
        <v>797</v>
      </c>
      <c r="G741" s="69">
        <v>46946535</v>
      </c>
    </row>
    <row r="742" spans="1:7" ht="78.75" x14ac:dyDescent="0.25">
      <c r="A742" s="64">
        <v>44893</v>
      </c>
      <c r="B742" s="65" t="s">
        <v>1116</v>
      </c>
      <c r="C742" s="66">
        <f>+E742/D742</f>
        <v>4</v>
      </c>
      <c r="D742" s="67">
        <v>1650</v>
      </c>
      <c r="E742" s="68">
        <v>6600</v>
      </c>
      <c r="F742" s="69" t="s">
        <v>677</v>
      </c>
      <c r="G742" s="69">
        <v>12338265</v>
      </c>
    </row>
    <row r="743" spans="1:7" ht="63" x14ac:dyDescent="0.25">
      <c r="A743" s="64">
        <v>44893</v>
      </c>
      <c r="B743" s="65" t="s">
        <v>1117</v>
      </c>
      <c r="C743" s="66">
        <v>1</v>
      </c>
      <c r="D743" s="67">
        <v>23900</v>
      </c>
      <c r="E743" s="68">
        <v>23900</v>
      </c>
      <c r="F743" s="69" t="s">
        <v>1118</v>
      </c>
      <c r="G743" s="69"/>
    </row>
    <row r="744" spans="1:7" ht="141.75" x14ac:dyDescent="0.25">
      <c r="A744" s="64">
        <v>44893</v>
      </c>
      <c r="B744" s="65" t="s">
        <v>1119</v>
      </c>
      <c r="C744" s="66">
        <v>1</v>
      </c>
      <c r="D744" s="67">
        <v>8834</v>
      </c>
      <c r="E744" s="68">
        <v>8834</v>
      </c>
      <c r="F744" s="69" t="s">
        <v>1120</v>
      </c>
      <c r="G744" s="69">
        <v>9497021</v>
      </c>
    </row>
    <row r="745" spans="1:7" ht="94.5" x14ac:dyDescent="0.25">
      <c r="A745" s="64">
        <v>44893</v>
      </c>
      <c r="B745" s="65" t="s">
        <v>1121</v>
      </c>
      <c r="C745" s="66">
        <f>+E745/D745</f>
        <v>17</v>
      </c>
      <c r="D745" s="67">
        <v>200</v>
      </c>
      <c r="E745" s="68">
        <v>3400</v>
      </c>
      <c r="F745" s="69" t="s">
        <v>601</v>
      </c>
      <c r="G745" s="69"/>
    </row>
    <row r="746" spans="1:7" ht="63" x14ac:dyDescent="0.25">
      <c r="A746" s="64">
        <v>44893</v>
      </c>
      <c r="B746" s="65" t="s">
        <v>1122</v>
      </c>
      <c r="C746" s="66">
        <v>1</v>
      </c>
      <c r="D746" s="67">
        <v>2541.67</v>
      </c>
      <c r="E746" s="71">
        <v>2541.67</v>
      </c>
      <c r="F746" s="69" t="s">
        <v>990</v>
      </c>
      <c r="G746" s="69">
        <v>95512292</v>
      </c>
    </row>
    <row r="747" spans="1:7" ht="47.25" x14ac:dyDescent="0.25">
      <c r="A747" s="64">
        <v>44893</v>
      </c>
      <c r="B747" s="65" t="s">
        <v>1123</v>
      </c>
      <c r="C747" s="66">
        <v>1</v>
      </c>
      <c r="D747" s="67">
        <v>24750</v>
      </c>
      <c r="E747" s="68">
        <v>24750</v>
      </c>
      <c r="F747" s="69" t="s">
        <v>243</v>
      </c>
      <c r="G747" s="69">
        <v>5531209</v>
      </c>
    </row>
    <row r="748" spans="1:7" ht="173.25" x14ac:dyDescent="0.25">
      <c r="A748" s="64">
        <v>44893</v>
      </c>
      <c r="B748" s="65" t="s">
        <v>1124</v>
      </c>
      <c r="C748" s="66">
        <v>1</v>
      </c>
      <c r="D748" s="67">
        <v>24385</v>
      </c>
      <c r="E748" s="68">
        <v>24385</v>
      </c>
      <c r="F748" s="69" t="s">
        <v>865</v>
      </c>
      <c r="G748" s="69">
        <v>7995040</v>
      </c>
    </row>
    <row r="749" spans="1:7" ht="94.5" x14ac:dyDescent="0.25">
      <c r="A749" s="64">
        <v>44894</v>
      </c>
      <c r="B749" s="65" t="s">
        <v>1125</v>
      </c>
      <c r="C749" s="66">
        <f>+E749/D749</f>
        <v>20000</v>
      </c>
      <c r="D749" s="67">
        <v>0.8</v>
      </c>
      <c r="E749" s="68">
        <v>16000</v>
      </c>
      <c r="F749" s="69" t="s">
        <v>553</v>
      </c>
      <c r="G749" s="69">
        <v>14199947</v>
      </c>
    </row>
    <row r="750" spans="1:7" ht="94.5" x14ac:dyDescent="0.25">
      <c r="A750" s="64">
        <v>44894</v>
      </c>
      <c r="B750" s="65" t="s">
        <v>1126</v>
      </c>
      <c r="C750" s="66">
        <f>+E750/D750</f>
        <v>200000</v>
      </c>
      <c r="D750" s="74">
        <v>6.5000000000000002E-2</v>
      </c>
      <c r="E750" s="68">
        <v>13000</v>
      </c>
      <c r="F750" s="69" t="s">
        <v>553</v>
      </c>
      <c r="G750" s="69">
        <v>14199947</v>
      </c>
    </row>
    <row r="751" spans="1:7" ht="157.5" x14ac:dyDescent="0.25">
      <c r="A751" s="64">
        <v>44894</v>
      </c>
      <c r="B751" s="65" t="s">
        <v>1127</v>
      </c>
      <c r="C751" s="66">
        <v>1</v>
      </c>
      <c r="D751" s="67">
        <v>24837.119999999999</v>
      </c>
      <c r="E751" s="67">
        <v>24837.119999999999</v>
      </c>
      <c r="F751" s="69" t="s">
        <v>1128</v>
      </c>
      <c r="G751" s="69">
        <v>107778432</v>
      </c>
    </row>
    <row r="752" spans="1:7" ht="78.75" x14ac:dyDescent="0.25">
      <c r="A752" s="64">
        <v>44894</v>
      </c>
      <c r="B752" s="65" t="s">
        <v>1129</v>
      </c>
      <c r="C752" s="66">
        <f>+E752/D752</f>
        <v>4</v>
      </c>
      <c r="D752" s="67">
        <v>1399</v>
      </c>
      <c r="E752" s="68">
        <v>5596</v>
      </c>
      <c r="F752" s="69" t="s">
        <v>1130</v>
      </c>
      <c r="G752" s="69">
        <v>103112065</v>
      </c>
    </row>
    <row r="753" spans="1:7" ht="47.25" x14ac:dyDescent="0.25">
      <c r="A753" s="64">
        <v>44894</v>
      </c>
      <c r="B753" s="65" t="s">
        <v>1131</v>
      </c>
      <c r="C753" s="66">
        <f>+E753/D753</f>
        <v>50</v>
      </c>
      <c r="D753" s="67">
        <v>105.56</v>
      </c>
      <c r="E753" s="68">
        <v>5278</v>
      </c>
      <c r="F753" s="69" t="s">
        <v>587</v>
      </c>
      <c r="G753" s="69">
        <v>49436384</v>
      </c>
    </row>
    <row r="754" spans="1:7" ht="47.25" x14ac:dyDescent="0.25">
      <c r="A754" s="64">
        <v>44894</v>
      </c>
      <c r="B754" s="65" t="s">
        <v>1132</v>
      </c>
      <c r="C754" s="66">
        <v>1</v>
      </c>
      <c r="D754" s="67">
        <v>3800</v>
      </c>
      <c r="E754" s="68">
        <v>3800</v>
      </c>
      <c r="F754" s="69" t="s">
        <v>555</v>
      </c>
      <c r="G754" s="69" t="s">
        <v>556</v>
      </c>
    </row>
    <row r="755" spans="1:7" ht="157.5" x14ac:dyDescent="0.25">
      <c r="A755" s="64">
        <v>44895</v>
      </c>
      <c r="B755" s="65" t="s">
        <v>1133</v>
      </c>
      <c r="C755" s="66">
        <v>1</v>
      </c>
      <c r="D755" s="67">
        <v>5680</v>
      </c>
      <c r="E755" s="68">
        <v>5680</v>
      </c>
      <c r="F755" s="69" t="s">
        <v>1134</v>
      </c>
      <c r="G755" s="69">
        <v>71909869</v>
      </c>
    </row>
    <row r="756" spans="1:7" ht="47.25" x14ac:dyDescent="0.25">
      <c r="A756" s="64">
        <v>44895</v>
      </c>
      <c r="B756" s="65" t="s">
        <v>1135</v>
      </c>
      <c r="C756" s="66">
        <v>1</v>
      </c>
      <c r="D756" s="73">
        <v>1100</v>
      </c>
      <c r="E756" s="68">
        <v>1100</v>
      </c>
      <c r="F756" s="69" t="s">
        <v>1136</v>
      </c>
      <c r="G756" s="69">
        <v>44131933</v>
      </c>
    </row>
    <row r="757" spans="1:7" ht="47.25" x14ac:dyDescent="0.25">
      <c r="A757" s="64">
        <v>44895</v>
      </c>
      <c r="B757" s="65" t="s">
        <v>1137</v>
      </c>
      <c r="C757" s="66">
        <f>+E757/D757</f>
        <v>75</v>
      </c>
      <c r="D757" s="67">
        <v>60.71</v>
      </c>
      <c r="E757" s="68">
        <v>4553.25</v>
      </c>
      <c r="F757" s="69" t="s">
        <v>530</v>
      </c>
      <c r="G757" s="69"/>
    </row>
    <row r="758" spans="1:7" x14ac:dyDescent="0.25">
      <c r="A758" s="201" t="s">
        <v>1307</v>
      </c>
      <c r="B758" s="202"/>
      <c r="C758" s="202"/>
      <c r="D758" s="202"/>
      <c r="E758" s="202"/>
      <c r="F758" s="202"/>
      <c r="G758" s="202"/>
    </row>
    <row r="759" spans="1:7" ht="405" x14ac:dyDescent="0.25">
      <c r="A759" s="6">
        <v>44896</v>
      </c>
      <c r="B759" s="7" t="s">
        <v>1138</v>
      </c>
      <c r="C759" s="66">
        <v>1</v>
      </c>
      <c r="D759" s="8">
        <v>6615.8</v>
      </c>
      <c r="E759" s="11">
        <v>6615.8</v>
      </c>
      <c r="F759" s="9" t="s">
        <v>1139</v>
      </c>
      <c r="G759" s="9"/>
    </row>
    <row r="760" spans="1:7" ht="121.5" x14ac:dyDescent="0.25">
      <c r="A760" s="6">
        <v>44896</v>
      </c>
      <c r="B760" s="7" t="s">
        <v>1140</v>
      </c>
      <c r="C760" s="66">
        <v>1</v>
      </c>
      <c r="D760" s="8">
        <v>4850</v>
      </c>
      <c r="E760" s="11">
        <v>4850</v>
      </c>
      <c r="F760" s="9" t="s">
        <v>880</v>
      </c>
      <c r="G760" s="9">
        <v>85015741</v>
      </c>
    </row>
    <row r="761" spans="1:7" ht="189" x14ac:dyDescent="0.25">
      <c r="A761" s="6">
        <v>44896</v>
      </c>
      <c r="B761" s="7" t="s">
        <v>1141</v>
      </c>
      <c r="C761" s="66">
        <v>1</v>
      </c>
      <c r="D761" s="8">
        <v>12930</v>
      </c>
      <c r="E761" s="11">
        <v>12930</v>
      </c>
      <c r="F761" s="9" t="s">
        <v>1142</v>
      </c>
      <c r="G761" s="9">
        <v>34629432</v>
      </c>
    </row>
    <row r="762" spans="1:7" ht="67.5" x14ac:dyDescent="0.25">
      <c r="A762" s="6">
        <v>44896</v>
      </c>
      <c r="B762" s="7" t="s">
        <v>1143</v>
      </c>
      <c r="C762" s="66">
        <v>1</v>
      </c>
      <c r="D762" s="8">
        <v>12735</v>
      </c>
      <c r="E762" s="11">
        <v>12735</v>
      </c>
      <c r="F762" s="9" t="s">
        <v>993</v>
      </c>
      <c r="G762" s="9">
        <v>46720111</v>
      </c>
    </row>
    <row r="763" spans="1:7" ht="81" x14ac:dyDescent="0.25">
      <c r="A763" s="6">
        <v>44897</v>
      </c>
      <c r="B763" s="7" t="s">
        <v>1144</v>
      </c>
      <c r="C763" s="66">
        <v>1</v>
      </c>
      <c r="D763" s="8">
        <v>4150</v>
      </c>
      <c r="E763" s="11">
        <v>4150</v>
      </c>
      <c r="F763" s="9" t="s">
        <v>1145</v>
      </c>
      <c r="G763" s="9">
        <v>14273780</v>
      </c>
    </row>
    <row r="764" spans="1:7" ht="67.5" x14ac:dyDescent="0.25">
      <c r="A764" s="6">
        <v>44897</v>
      </c>
      <c r="B764" s="7" t="s">
        <v>1146</v>
      </c>
      <c r="C764" s="66">
        <v>1</v>
      </c>
      <c r="D764" s="8">
        <v>17000</v>
      </c>
      <c r="E764" s="11">
        <v>17000</v>
      </c>
      <c r="F764" s="9" t="s">
        <v>1147</v>
      </c>
      <c r="G764" s="9"/>
    </row>
    <row r="765" spans="1:7" ht="216" x14ac:dyDescent="0.25">
      <c r="A765" s="6">
        <v>44897</v>
      </c>
      <c r="B765" s="7" t="s">
        <v>1148</v>
      </c>
      <c r="C765" s="66">
        <v>1</v>
      </c>
      <c r="D765" s="8">
        <v>15500</v>
      </c>
      <c r="E765" s="11">
        <v>15500</v>
      </c>
      <c r="F765" s="9" t="s">
        <v>1149</v>
      </c>
      <c r="G765" s="9">
        <v>95767029</v>
      </c>
    </row>
    <row r="766" spans="1:7" ht="67.5" x14ac:dyDescent="0.25">
      <c r="A766" s="6">
        <v>44900</v>
      </c>
      <c r="B766" s="7" t="s">
        <v>1150</v>
      </c>
      <c r="C766" s="66">
        <v>1</v>
      </c>
      <c r="D766" s="8">
        <v>1200</v>
      </c>
      <c r="E766" s="11">
        <v>1200</v>
      </c>
      <c r="F766" s="9" t="s">
        <v>993</v>
      </c>
      <c r="G766" s="9">
        <v>46720111</v>
      </c>
    </row>
    <row r="767" spans="1:7" ht="40.5" x14ac:dyDescent="0.25">
      <c r="A767" s="6">
        <v>44900</v>
      </c>
      <c r="B767" s="7" t="s">
        <v>1151</v>
      </c>
      <c r="C767" s="66">
        <v>2</v>
      </c>
      <c r="D767" s="8">
        <v>3250</v>
      </c>
      <c r="E767" s="11">
        <v>6500</v>
      </c>
      <c r="F767" s="9" t="s">
        <v>990</v>
      </c>
      <c r="G767" s="9">
        <v>95512292</v>
      </c>
    </row>
    <row r="768" spans="1:7" ht="81" x14ac:dyDescent="0.25">
      <c r="A768" s="6">
        <v>44900</v>
      </c>
      <c r="B768" s="7" t="s">
        <v>1152</v>
      </c>
      <c r="C768" s="66">
        <v>3</v>
      </c>
      <c r="D768" s="8">
        <v>3908.82</v>
      </c>
      <c r="E768" s="11">
        <v>3908.82</v>
      </c>
      <c r="F768" s="9" t="s">
        <v>1153</v>
      </c>
      <c r="G768" s="9">
        <v>69493731</v>
      </c>
    </row>
    <row r="769" spans="1:7" ht="108" x14ac:dyDescent="0.25">
      <c r="A769" s="6">
        <v>44900</v>
      </c>
      <c r="B769" s="7" t="s">
        <v>1154</v>
      </c>
      <c r="C769" s="66">
        <f>+E769/D769</f>
        <v>16</v>
      </c>
      <c r="D769" s="8">
        <v>325</v>
      </c>
      <c r="E769" s="11">
        <v>5200</v>
      </c>
      <c r="F769" s="9" t="s">
        <v>677</v>
      </c>
      <c r="G769" s="9">
        <v>12338265</v>
      </c>
    </row>
    <row r="770" spans="1:7" ht="108" x14ac:dyDescent="0.25">
      <c r="A770" s="6">
        <v>44900</v>
      </c>
      <c r="B770" s="7" t="s">
        <v>1155</v>
      </c>
      <c r="C770" s="66">
        <v>1</v>
      </c>
      <c r="D770" s="8">
        <v>21350</v>
      </c>
      <c r="E770" s="11">
        <v>21350</v>
      </c>
      <c r="F770" s="9" t="s">
        <v>453</v>
      </c>
      <c r="G770" s="9">
        <v>24427160</v>
      </c>
    </row>
    <row r="771" spans="1:7" ht="40.5" x14ac:dyDescent="0.25">
      <c r="A771" s="6">
        <v>44900</v>
      </c>
      <c r="B771" s="7" t="s">
        <v>1156</v>
      </c>
      <c r="C771" s="66">
        <f>+E771/D771</f>
        <v>300</v>
      </c>
      <c r="D771" s="8">
        <v>6.75</v>
      </c>
      <c r="E771" s="11">
        <v>2025</v>
      </c>
      <c r="F771" s="9" t="s">
        <v>1157</v>
      </c>
      <c r="G771" s="9">
        <v>1701282</v>
      </c>
    </row>
    <row r="772" spans="1:7" ht="67.5" x14ac:dyDescent="0.25">
      <c r="A772" s="6">
        <v>44900</v>
      </c>
      <c r="B772" s="7" t="s">
        <v>1158</v>
      </c>
      <c r="C772" s="66">
        <v>1</v>
      </c>
      <c r="D772" s="8">
        <v>18648</v>
      </c>
      <c r="E772" s="11">
        <v>18648</v>
      </c>
      <c r="F772" s="9" t="s">
        <v>1159</v>
      </c>
      <c r="G772" s="9">
        <v>81934580</v>
      </c>
    </row>
    <row r="773" spans="1:7" ht="94.5" x14ac:dyDescent="0.25">
      <c r="A773" s="6">
        <v>44900</v>
      </c>
      <c r="B773" s="7" t="s">
        <v>1160</v>
      </c>
      <c r="C773" s="66">
        <v>1</v>
      </c>
      <c r="D773" s="8">
        <v>9458</v>
      </c>
      <c r="E773" s="11">
        <v>9458</v>
      </c>
      <c r="F773" s="9" t="s">
        <v>460</v>
      </c>
      <c r="G773" s="9">
        <v>73317284</v>
      </c>
    </row>
    <row r="774" spans="1:7" ht="40.5" x14ac:dyDescent="0.25">
      <c r="A774" s="6">
        <v>44900</v>
      </c>
      <c r="B774" s="7" t="s">
        <v>1161</v>
      </c>
      <c r="C774" s="66">
        <v>1</v>
      </c>
      <c r="D774" s="8">
        <v>3760</v>
      </c>
      <c r="E774" s="11">
        <v>11280</v>
      </c>
      <c r="F774" s="9" t="s">
        <v>1162</v>
      </c>
      <c r="G774" s="9">
        <v>12511501</v>
      </c>
    </row>
    <row r="775" spans="1:7" ht="40.5" x14ac:dyDescent="0.25">
      <c r="A775" s="6">
        <v>44901</v>
      </c>
      <c r="B775" s="7" t="s">
        <v>1163</v>
      </c>
      <c r="C775" s="66">
        <v>1</v>
      </c>
      <c r="D775" s="8">
        <v>1011.6</v>
      </c>
      <c r="E775" s="11">
        <v>1011.6</v>
      </c>
      <c r="F775" s="9" t="s">
        <v>587</v>
      </c>
      <c r="G775" s="9">
        <v>49436384</v>
      </c>
    </row>
    <row r="776" spans="1:7" ht="67.5" x14ac:dyDescent="0.25">
      <c r="A776" s="6">
        <v>44902</v>
      </c>
      <c r="B776" s="7" t="s">
        <v>1164</v>
      </c>
      <c r="C776" s="66">
        <f>+E776/D776</f>
        <v>2</v>
      </c>
      <c r="D776" s="8">
        <v>1650</v>
      </c>
      <c r="E776" s="11">
        <v>3300</v>
      </c>
      <c r="F776" s="9" t="s">
        <v>993</v>
      </c>
      <c r="G776" s="9">
        <v>46720111</v>
      </c>
    </row>
    <row r="777" spans="1:7" ht="108" x14ac:dyDescent="0.25">
      <c r="A777" s="6">
        <v>44902</v>
      </c>
      <c r="B777" s="7" t="s">
        <v>1165</v>
      </c>
      <c r="C777" s="66">
        <v>1</v>
      </c>
      <c r="D777" s="8">
        <v>9965</v>
      </c>
      <c r="E777" s="11">
        <v>9965</v>
      </c>
      <c r="F777" s="9" t="s">
        <v>1166</v>
      </c>
      <c r="G777" s="9">
        <v>107917408</v>
      </c>
    </row>
    <row r="778" spans="1:7" ht="67.5" x14ac:dyDescent="0.25">
      <c r="A778" s="6">
        <v>44902</v>
      </c>
      <c r="B778" s="7" t="s">
        <v>1167</v>
      </c>
      <c r="C778" s="66">
        <v>1</v>
      </c>
      <c r="D778" s="8">
        <v>13000</v>
      </c>
      <c r="E778" s="11">
        <v>13000</v>
      </c>
      <c r="F778" s="9" t="s">
        <v>1168</v>
      </c>
      <c r="G778" s="9">
        <v>8490791</v>
      </c>
    </row>
    <row r="779" spans="1:7" ht="148.5" x14ac:dyDescent="0.25">
      <c r="A779" s="6">
        <v>44902</v>
      </c>
      <c r="B779" s="7" t="s">
        <v>1169</v>
      </c>
      <c r="C779" s="66">
        <v>1</v>
      </c>
      <c r="D779" s="8">
        <v>24950</v>
      </c>
      <c r="E779" s="11">
        <v>24950</v>
      </c>
      <c r="F779" s="9" t="s">
        <v>1170</v>
      </c>
      <c r="G779" s="9">
        <v>107961814</v>
      </c>
    </row>
    <row r="780" spans="1:7" ht="162" x14ac:dyDescent="0.25">
      <c r="A780" s="6">
        <v>44902</v>
      </c>
      <c r="B780" s="7" t="s">
        <v>1171</v>
      </c>
      <c r="C780" s="66">
        <v>1</v>
      </c>
      <c r="D780" s="8">
        <v>4971</v>
      </c>
      <c r="E780" s="11">
        <v>4971</v>
      </c>
      <c r="F780" s="9" t="s">
        <v>80</v>
      </c>
      <c r="G780" s="9">
        <v>99074303</v>
      </c>
    </row>
    <row r="781" spans="1:7" ht="216" x14ac:dyDescent="0.25">
      <c r="A781" s="6">
        <v>44902</v>
      </c>
      <c r="B781" s="7" t="s">
        <v>1172</v>
      </c>
      <c r="C781" s="66">
        <v>1</v>
      </c>
      <c r="D781" s="8">
        <v>10105</v>
      </c>
      <c r="E781" s="11">
        <v>10105</v>
      </c>
      <c r="F781" s="9" t="s">
        <v>1173</v>
      </c>
      <c r="G781" s="9">
        <v>107912643</v>
      </c>
    </row>
    <row r="782" spans="1:7" ht="135" x14ac:dyDescent="0.25">
      <c r="A782" s="6">
        <v>44902</v>
      </c>
      <c r="B782" s="7" t="s">
        <v>1174</v>
      </c>
      <c r="C782" s="66">
        <v>1</v>
      </c>
      <c r="D782" s="8">
        <v>2963</v>
      </c>
      <c r="E782" s="11">
        <v>2963</v>
      </c>
      <c r="F782" s="9" t="s">
        <v>80</v>
      </c>
      <c r="G782" s="9">
        <v>99074303</v>
      </c>
    </row>
    <row r="783" spans="1:7" ht="148.5" x14ac:dyDescent="0.25">
      <c r="A783" s="6">
        <v>44902</v>
      </c>
      <c r="B783" s="7" t="s">
        <v>1175</v>
      </c>
      <c r="C783" s="66">
        <v>1</v>
      </c>
      <c r="D783" s="8">
        <v>17000</v>
      </c>
      <c r="E783" s="11">
        <v>17000</v>
      </c>
      <c r="F783" s="9" t="s">
        <v>1093</v>
      </c>
      <c r="G783" s="9">
        <v>55244017</v>
      </c>
    </row>
    <row r="784" spans="1:7" ht="175.5" x14ac:dyDescent="0.25">
      <c r="A784" s="6">
        <v>44902</v>
      </c>
      <c r="B784" s="7" t="s">
        <v>1176</v>
      </c>
      <c r="C784" s="66">
        <v>1</v>
      </c>
      <c r="D784" s="8">
        <v>12400</v>
      </c>
      <c r="E784" s="11">
        <v>12400</v>
      </c>
      <c r="F784" s="9" t="s">
        <v>1170</v>
      </c>
      <c r="G784" s="9">
        <v>107961814</v>
      </c>
    </row>
    <row r="785" spans="1:7" ht="148.5" x14ac:dyDescent="0.25">
      <c r="A785" s="6">
        <v>44903</v>
      </c>
      <c r="B785" s="7" t="s">
        <v>1177</v>
      </c>
      <c r="C785" s="66">
        <v>1</v>
      </c>
      <c r="D785" s="8">
        <v>11318.84</v>
      </c>
      <c r="E785" s="11">
        <v>11318.84</v>
      </c>
      <c r="F785" s="9" t="s">
        <v>1178</v>
      </c>
      <c r="G785" s="9">
        <v>81565577</v>
      </c>
    </row>
    <row r="786" spans="1:7" ht="162" x14ac:dyDescent="0.25">
      <c r="A786" s="6">
        <v>44903</v>
      </c>
      <c r="B786" s="7" t="s">
        <v>1179</v>
      </c>
      <c r="C786" s="66">
        <v>1</v>
      </c>
      <c r="D786" s="8">
        <v>1200</v>
      </c>
      <c r="E786" s="11">
        <v>1200</v>
      </c>
      <c r="F786" s="9" t="s">
        <v>1180</v>
      </c>
      <c r="G786" s="9">
        <v>4605586</v>
      </c>
    </row>
    <row r="787" spans="1:7" ht="364.5" x14ac:dyDescent="0.25">
      <c r="A787" s="6">
        <v>44903</v>
      </c>
      <c r="B787" s="7" t="s">
        <v>1181</v>
      </c>
      <c r="C787" s="66">
        <v>1</v>
      </c>
      <c r="D787" s="8">
        <v>24990</v>
      </c>
      <c r="E787" s="11">
        <v>24990</v>
      </c>
      <c r="F787" s="9" t="s">
        <v>168</v>
      </c>
      <c r="G787" s="9">
        <v>59852844</v>
      </c>
    </row>
    <row r="788" spans="1:7" ht="54" x14ac:dyDescent="0.25">
      <c r="A788" s="6">
        <v>44903</v>
      </c>
      <c r="B788" s="7" t="s">
        <v>1182</v>
      </c>
      <c r="C788" s="66">
        <v>1</v>
      </c>
      <c r="D788" s="8">
        <v>5000</v>
      </c>
      <c r="E788" s="11">
        <v>5000</v>
      </c>
      <c r="F788" s="9" t="s">
        <v>708</v>
      </c>
      <c r="G788" s="9">
        <v>7378106</v>
      </c>
    </row>
    <row r="789" spans="1:7" ht="202.5" x14ac:dyDescent="0.25">
      <c r="A789" s="6">
        <v>44903</v>
      </c>
      <c r="B789" s="7" t="s">
        <v>1183</v>
      </c>
      <c r="C789" s="66">
        <v>1</v>
      </c>
      <c r="D789" s="8">
        <v>22000</v>
      </c>
      <c r="E789" s="11">
        <v>22000</v>
      </c>
      <c r="F789" s="9" t="s">
        <v>1168</v>
      </c>
      <c r="G789" s="9">
        <v>8490791</v>
      </c>
    </row>
    <row r="790" spans="1:7" ht="67.5" x14ac:dyDescent="0.25">
      <c r="A790" s="6">
        <v>44903</v>
      </c>
      <c r="B790" s="7" t="s">
        <v>1184</v>
      </c>
      <c r="C790" s="66">
        <v>1</v>
      </c>
      <c r="D790" s="8">
        <v>2950</v>
      </c>
      <c r="E790" s="11">
        <v>2950</v>
      </c>
      <c r="F790" s="9" t="s">
        <v>1185</v>
      </c>
      <c r="G790" s="9">
        <v>90290119</v>
      </c>
    </row>
    <row r="791" spans="1:7" ht="135" x14ac:dyDescent="0.25">
      <c r="A791" s="6">
        <v>44903</v>
      </c>
      <c r="B791" s="7" t="s">
        <v>1186</v>
      </c>
      <c r="C791" s="66">
        <v>1</v>
      </c>
      <c r="D791" s="8">
        <v>24930.77</v>
      </c>
      <c r="E791" s="11">
        <v>24930.77</v>
      </c>
      <c r="F791" s="9" t="s">
        <v>497</v>
      </c>
      <c r="G791" s="9">
        <v>87098237</v>
      </c>
    </row>
    <row r="792" spans="1:7" ht="297" x14ac:dyDescent="0.25">
      <c r="A792" s="6">
        <v>44903</v>
      </c>
      <c r="B792" s="7" t="s">
        <v>1187</v>
      </c>
      <c r="C792" s="66">
        <v>1</v>
      </c>
      <c r="D792" s="8">
        <v>8110</v>
      </c>
      <c r="E792" s="11">
        <v>8110</v>
      </c>
      <c r="F792" s="9" t="s">
        <v>958</v>
      </c>
      <c r="G792" s="9">
        <v>7199260</v>
      </c>
    </row>
    <row r="793" spans="1:7" ht="148.5" x14ac:dyDescent="0.25">
      <c r="A793" s="6">
        <v>44903</v>
      </c>
      <c r="B793" s="7" t="s">
        <v>1188</v>
      </c>
      <c r="C793" s="66">
        <v>1</v>
      </c>
      <c r="D793" s="8">
        <v>8774</v>
      </c>
      <c r="E793" s="11">
        <v>8774</v>
      </c>
      <c r="F793" s="9" t="s">
        <v>1189</v>
      </c>
      <c r="G793" s="9" t="s">
        <v>1190</v>
      </c>
    </row>
    <row r="794" spans="1:7" ht="54" x14ac:dyDescent="0.25">
      <c r="A794" s="6">
        <v>44903</v>
      </c>
      <c r="B794" s="7" t="s">
        <v>1191</v>
      </c>
      <c r="C794" s="66">
        <v>1</v>
      </c>
      <c r="D794" s="8">
        <v>23496</v>
      </c>
      <c r="E794" s="11">
        <v>23496</v>
      </c>
      <c r="F794" s="9" t="s">
        <v>351</v>
      </c>
      <c r="G794" s="9">
        <v>35414537</v>
      </c>
    </row>
    <row r="795" spans="1:7" ht="54" x14ac:dyDescent="0.25">
      <c r="A795" s="6">
        <v>44903</v>
      </c>
      <c r="B795" s="7" t="s">
        <v>1192</v>
      </c>
      <c r="C795" s="66">
        <v>1</v>
      </c>
      <c r="D795" s="8">
        <v>1185</v>
      </c>
      <c r="E795" s="11">
        <v>1185</v>
      </c>
      <c r="F795" s="9" t="s">
        <v>299</v>
      </c>
      <c r="G795" s="9">
        <v>110874056</v>
      </c>
    </row>
    <row r="796" spans="1:7" ht="27" x14ac:dyDescent="0.25">
      <c r="A796" s="6">
        <v>44904</v>
      </c>
      <c r="B796" s="7" t="s">
        <v>881</v>
      </c>
      <c r="C796" s="66">
        <v>1</v>
      </c>
      <c r="D796" s="8">
        <v>1500</v>
      </c>
      <c r="E796" s="11">
        <v>1500</v>
      </c>
      <c r="F796" s="9" t="s">
        <v>901</v>
      </c>
      <c r="G796" s="9">
        <v>92062237</v>
      </c>
    </row>
    <row r="797" spans="1:7" ht="94.5" x14ac:dyDescent="0.25">
      <c r="A797" s="6">
        <v>44904</v>
      </c>
      <c r="B797" s="7" t="s">
        <v>1193</v>
      </c>
      <c r="C797" s="66">
        <v>1</v>
      </c>
      <c r="D797" s="8">
        <v>25000</v>
      </c>
      <c r="E797" s="11">
        <v>25000</v>
      </c>
      <c r="F797" s="9" t="s">
        <v>904</v>
      </c>
      <c r="G797" s="9">
        <v>97074489</v>
      </c>
    </row>
    <row r="798" spans="1:7" ht="81" x14ac:dyDescent="0.25">
      <c r="A798" s="6">
        <v>44907</v>
      </c>
      <c r="B798" s="7" t="s">
        <v>1194</v>
      </c>
      <c r="C798" s="66">
        <f>+E798/D798</f>
        <v>200</v>
      </c>
      <c r="D798" s="8">
        <v>13</v>
      </c>
      <c r="E798" s="11">
        <v>2600</v>
      </c>
      <c r="F798" s="9" t="s">
        <v>1195</v>
      </c>
      <c r="G798" s="9">
        <v>11910070</v>
      </c>
    </row>
    <row r="799" spans="1:7" ht="67.5" x14ac:dyDescent="0.25">
      <c r="A799" s="6">
        <v>44908</v>
      </c>
      <c r="B799" s="7" t="s">
        <v>1196</v>
      </c>
      <c r="C799" s="66">
        <v>1</v>
      </c>
      <c r="D799" s="8">
        <v>22950</v>
      </c>
      <c r="E799" s="11">
        <v>22950</v>
      </c>
      <c r="F799" s="9" t="s">
        <v>1197</v>
      </c>
      <c r="G799" s="9">
        <v>107985667</v>
      </c>
    </row>
    <row r="800" spans="1:7" ht="108" x14ac:dyDescent="0.25">
      <c r="A800" s="6">
        <v>44908</v>
      </c>
      <c r="B800" s="7" t="s">
        <v>1198</v>
      </c>
      <c r="C800" s="66">
        <v>1</v>
      </c>
      <c r="D800" s="8">
        <f>8215+3305</f>
        <v>11520</v>
      </c>
      <c r="E800" s="11">
        <v>11520</v>
      </c>
      <c r="F800" s="9" t="s">
        <v>361</v>
      </c>
      <c r="G800" s="9">
        <v>37391917</v>
      </c>
    </row>
    <row r="801" spans="1:7" ht="81" x14ac:dyDescent="0.25">
      <c r="A801" s="6">
        <v>44908</v>
      </c>
      <c r="B801" s="7" t="s">
        <v>1199</v>
      </c>
      <c r="C801" s="66">
        <v>1</v>
      </c>
      <c r="D801" s="8">
        <v>2352</v>
      </c>
      <c r="E801" s="11">
        <v>2352</v>
      </c>
      <c r="F801" s="9" t="s">
        <v>1200</v>
      </c>
      <c r="G801" s="9">
        <v>5908248</v>
      </c>
    </row>
    <row r="802" spans="1:7" ht="135" x14ac:dyDescent="0.25">
      <c r="A802" s="6">
        <v>44910</v>
      </c>
      <c r="B802" s="7" t="s">
        <v>1201</v>
      </c>
      <c r="C802" s="66">
        <f>+E802/D802</f>
        <v>12</v>
      </c>
      <c r="D802" s="8">
        <v>150</v>
      </c>
      <c r="E802" s="11">
        <v>1800</v>
      </c>
      <c r="F802" s="9" t="s">
        <v>1202</v>
      </c>
      <c r="G802" s="9">
        <v>86580981</v>
      </c>
    </row>
    <row r="803" spans="1:7" ht="67.5" x14ac:dyDescent="0.25">
      <c r="A803" s="6">
        <v>44910</v>
      </c>
      <c r="B803" s="7" t="s">
        <v>1203</v>
      </c>
      <c r="C803" s="66">
        <v>1</v>
      </c>
      <c r="D803" s="8">
        <v>16458</v>
      </c>
      <c r="E803" s="11">
        <v>16458</v>
      </c>
      <c r="F803" s="9" t="s">
        <v>1204</v>
      </c>
      <c r="G803" s="9">
        <v>12518182</v>
      </c>
    </row>
    <row r="804" spans="1:7" ht="67.5" x14ac:dyDescent="0.25">
      <c r="A804" s="6">
        <v>44910</v>
      </c>
      <c r="B804" s="7" t="s">
        <v>1205</v>
      </c>
      <c r="C804" s="66">
        <f>+E804/D804</f>
        <v>1200</v>
      </c>
      <c r="D804" s="8">
        <v>11.85</v>
      </c>
      <c r="E804" s="11">
        <v>14220</v>
      </c>
      <c r="F804" s="9" t="s">
        <v>1195</v>
      </c>
      <c r="G804" s="9">
        <v>11910070</v>
      </c>
    </row>
    <row r="805" spans="1:7" ht="54" x14ac:dyDescent="0.25">
      <c r="A805" s="6">
        <v>44911</v>
      </c>
      <c r="B805" s="7" t="s">
        <v>1206</v>
      </c>
      <c r="C805" s="66">
        <v>1</v>
      </c>
      <c r="D805" s="8">
        <v>4725</v>
      </c>
      <c r="E805" s="11">
        <v>4725</v>
      </c>
      <c r="F805" s="9" t="s">
        <v>397</v>
      </c>
      <c r="G805" s="9">
        <v>1176250</v>
      </c>
    </row>
    <row r="806" spans="1:7" ht="54" x14ac:dyDescent="0.25">
      <c r="A806" s="6">
        <v>44916</v>
      </c>
      <c r="B806" s="7" t="s">
        <v>1207</v>
      </c>
      <c r="C806" s="66">
        <f>+E806/D806</f>
        <v>200</v>
      </c>
      <c r="D806" s="8">
        <v>47.5</v>
      </c>
      <c r="E806" s="11">
        <v>9500</v>
      </c>
      <c r="F806" s="9" t="s">
        <v>1200</v>
      </c>
      <c r="G806" s="9">
        <v>5908248</v>
      </c>
    </row>
    <row r="807" spans="1:7" ht="81" x14ac:dyDescent="0.25">
      <c r="A807" s="6">
        <v>44916</v>
      </c>
      <c r="B807" s="7" t="s">
        <v>1208</v>
      </c>
      <c r="C807" s="66">
        <v>1</v>
      </c>
      <c r="D807" s="8">
        <v>25000</v>
      </c>
      <c r="E807" s="11">
        <v>25000</v>
      </c>
      <c r="F807" s="9" t="s">
        <v>708</v>
      </c>
      <c r="G807" s="9">
        <v>7378106</v>
      </c>
    </row>
    <row r="808" spans="1:7" ht="67.5" x14ac:dyDescent="0.25">
      <c r="A808" s="6">
        <v>44916</v>
      </c>
      <c r="B808" s="7" t="s">
        <v>1209</v>
      </c>
      <c r="C808" s="66">
        <v>1</v>
      </c>
      <c r="D808" s="8">
        <v>3020</v>
      </c>
      <c r="E808" s="11">
        <v>3020</v>
      </c>
      <c r="F808" s="9" t="s">
        <v>24</v>
      </c>
      <c r="G808" s="9">
        <v>8350132</v>
      </c>
    </row>
    <row r="809" spans="1:7" ht="40.5" x14ac:dyDescent="0.25">
      <c r="A809" s="6">
        <v>44916</v>
      </c>
      <c r="B809" s="7" t="s">
        <v>1210</v>
      </c>
      <c r="C809" s="66">
        <v>1</v>
      </c>
      <c r="D809" s="8">
        <v>21000</v>
      </c>
      <c r="E809" s="11">
        <v>21000</v>
      </c>
      <c r="F809" s="9" t="s">
        <v>1211</v>
      </c>
      <c r="G809" s="9">
        <v>69740291</v>
      </c>
    </row>
    <row r="810" spans="1:7" ht="67.5" x14ac:dyDescent="0.25">
      <c r="A810" s="6">
        <v>44918</v>
      </c>
      <c r="B810" s="7" t="s">
        <v>1212</v>
      </c>
      <c r="C810" s="66">
        <v>1</v>
      </c>
      <c r="D810" s="8">
        <v>12000</v>
      </c>
      <c r="E810" s="11">
        <v>12000</v>
      </c>
      <c r="F810" s="9" t="s">
        <v>1213</v>
      </c>
      <c r="G810" s="9"/>
    </row>
    <row r="811" spans="1:7" ht="81" x14ac:dyDescent="0.25">
      <c r="A811" s="6">
        <v>44918</v>
      </c>
      <c r="B811" s="7" t="s">
        <v>1214</v>
      </c>
      <c r="C811" s="66">
        <v>1</v>
      </c>
      <c r="D811" s="8">
        <v>12000</v>
      </c>
      <c r="E811" s="11">
        <v>12000</v>
      </c>
      <c r="F811" s="9" t="s">
        <v>1215</v>
      </c>
      <c r="G811" s="9"/>
    </row>
    <row r="812" spans="1:7" ht="81" x14ac:dyDescent="0.25">
      <c r="A812" s="6">
        <v>44922</v>
      </c>
      <c r="B812" s="7" t="s">
        <v>1216</v>
      </c>
      <c r="C812" s="66">
        <v>1</v>
      </c>
      <c r="D812" s="8">
        <v>12000</v>
      </c>
      <c r="E812" s="11">
        <v>12000</v>
      </c>
      <c r="F812" s="9" t="s">
        <v>1215</v>
      </c>
      <c r="G812" s="9"/>
    </row>
    <row r="813" spans="1:7" ht="67.5" x14ac:dyDescent="0.25">
      <c r="A813" s="6">
        <v>44924</v>
      </c>
      <c r="B813" s="7" t="s">
        <v>1217</v>
      </c>
      <c r="C813" s="66">
        <v>1</v>
      </c>
      <c r="D813" s="8">
        <v>3000</v>
      </c>
      <c r="E813" s="11">
        <v>3000</v>
      </c>
      <c r="F813" s="9" t="s">
        <v>1218</v>
      </c>
      <c r="G813" s="9">
        <v>9929290</v>
      </c>
    </row>
  </sheetData>
  <mergeCells count="20">
    <mergeCell ref="A149:G149"/>
    <mergeCell ref="A1:F1"/>
    <mergeCell ref="A2:F2"/>
    <mergeCell ref="A3:F3"/>
    <mergeCell ref="A4:F4"/>
    <mergeCell ref="A5:F5"/>
    <mergeCell ref="A6:F6"/>
    <mergeCell ref="A7:F7"/>
    <mergeCell ref="A9:F9"/>
    <mergeCell ref="A11:G11"/>
    <mergeCell ref="A31:G31"/>
    <mergeCell ref="A98:G98"/>
    <mergeCell ref="A657:G657"/>
    <mergeCell ref="A758:G758"/>
    <mergeCell ref="A201:G201"/>
    <mergeCell ref="A297:G297"/>
    <mergeCell ref="A356:G356"/>
    <mergeCell ref="A436:G436"/>
    <mergeCell ref="A516:G516"/>
    <mergeCell ref="A585:G58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557A-EF34-4EA3-8642-417E92CF7651}">
  <dimension ref="A1:G1316"/>
  <sheetViews>
    <sheetView showGridLines="0" zoomScale="80" zoomScaleNormal="80"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203" t="s">
        <v>2</v>
      </c>
      <c r="B1" s="204"/>
      <c r="C1" s="204"/>
      <c r="D1" s="204"/>
      <c r="E1" s="204"/>
      <c r="F1" s="204"/>
      <c r="G1" s="1"/>
    </row>
    <row r="2" spans="1:7" ht="15.75" x14ac:dyDescent="0.25">
      <c r="A2" s="203" t="s">
        <v>3</v>
      </c>
      <c r="B2" s="204"/>
      <c r="C2" s="204"/>
      <c r="D2" s="204"/>
      <c r="E2" s="204"/>
      <c r="F2" s="204"/>
      <c r="G2" s="1"/>
    </row>
    <row r="3" spans="1:7" ht="15.75" x14ac:dyDescent="0.25">
      <c r="A3" s="205" t="s">
        <v>2090</v>
      </c>
      <c r="B3" s="206"/>
      <c r="C3" s="206"/>
      <c r="D3" s="206"/>
      <c r="E3" s="206"/>
      <c r="F3" s="206"/>
      <c r="G3" s="1"/>
    </row>
    <row r="4" spans="1:7" ht="15.75" x14ac:dyDescent="0.25">
      <c r="A4" s="203" t="s">
        <v>0</v>
      </c>
      <c r="B4" s="204"/>
      <c r="C4" s="204"/>
      <c r="D4" s="204"/>
      <c r="E4" s="204"/>
      <c r="F4" s="204"/>
      <c r="G4" s="1"/>
    </row>
    <row r="5" spans="1:7" ht="15.75" x14ac:dyDescent="0.25">
      <c r="A5" s="203" t="s">
        <v>13</v>
      </c>
      <c r="B5" s="204"/>
      <c r="C5" s="204"/>
      <c r="D5" s="204"/>
      <c r="E5" s="204"/>
      <c r="F5" s="204"/>
      <c r="G5" s="1"/>
    </row>
    <row r="6" spans="1:7" ht="15.75" x14ac:dyDescent="0.25">
      <c r="A6" s="203" t="s">
        <v>3105</v>
      </c>
      <c r="B6" s="204"/>
      <c r="C6" s="204"/>
      <c r="D6" s="204"/>
      <c r="E6" s="204"/>
      <c r="F6" s="204"/>
      <c r="G6" s="1"/>
    </row>
    <row r="7" spans="1:7" ht="15.75" x14ac:dyDescent="0.25">
      <c r="A7" s="203" t="s">
        <v>3106</v>
      </c>
      <c r="B7" s="204"/>
      <c r="C7" s="204"/>
      <c r="D7" s="204"/>
      <c r="E7" s="204"/>
      <c r="F7" s="204"/>
      <c r="G7" s="1"/>
    </row>
    <row r="9" spans="1:7" ht="21.75" thickBot="1" x14ac:dyDescent="0.3">
      <c r="A9" s="207" t="s">
        <v>1</v>
      </c>
      <c r="B9" s="207"/>
      <c r="C9" s="207"/>
      <c r="D9" s="208"/>
      <c r="E9" s="207"/>
      <c r="F9" s="207"/>
    </row>
    <row r="10" spans="1:7" ht="30" x14ac:dyDescent="0.25">
      <c r="A10" s="2" t="s">
        <v>5</v>
      </c>
      <c r="B10" s="3" t="s">
        <v>6</v>
      </c>
      <c r="C10" s="3" t="s">
        <v>7</v>
      </c>
      <c r="D10" s="3" t="s">
        <v>8</v>
      </c>
      <c r="E10" s="4" t="s">
        <v>9</v>
      </c>
      <c r="F10" s="3" t="s">
        <v>10</v>
      </c>
      <c r="G10" s="5" t="s">
        <v>11</v>
      </c>
    </row>
    <row r="11" spans="1:7" ht="21.75" customHeight="1" x14ac:dyDescent="0.25">
      <c r="A11" s="209" t="s">
        <v>1308</v>
      </c>
      <c r="B11" s="210"/>
      <c r="C11" s="210"/>
      <c r="D11" s="210"/>
      <c r="E11" s="210"/>
      <c r="F11" s="210"/>
      <c r="G11" s="210"/>
    </row>
    <row r="12" spans="1:7" ht="50.1" customHeight="1" x14ac:dyDescent="0.25">
      <c r="A12" s="6">
        <v>44929</v>
      </c>
      <c r="B12" s="18" t="s">
        <v>1219</v>
      </c>
      <c r="C12" s="16">
        <v>1</v>
      </c>
      <c r="D12" s="17">
        <v>12000</v>
      </c>
      <c r="E12" s="8">
        <v>12000</v>
      </c>
      <c r="F12" s="10" t="s">
        <v>1220</v>
      </c>
      <c r="G12" s="9">
        <v>110187172</v>
      </c>
    </row>
    <row r="13" spans="1:7" ht="108" x14ac:dyDescent="0.25">
      <c r="A13" s="6">
        <v>44929</v>
      </c>
      <c r="B13" s="18" t="s">
        <v>1221</v>
      </c>
      <c r="C13" s="16">
        <v>1</v>
      </c>
      <c r="D13" s="17">
        <v>6862.59</v>
      </c>
      <c r="E13" s="8">
        <v>6862.59</v>
      </c>
      <c r="F13" s="10" t="s">
        <v>1222</v>
      </c>
      <c r="G13" s="9" t="s">
        <v>12</v>
      </c>
    </row>
    <row r="14" spans="1:7" ht="54" x14ac:dyDescent="0.25">
      <c r="A14" s="6">
        <v>44930</v>
      </c>
      <c r="B14" s="18" t="s">
        <v>1223</v>
      </c>
      <c r="C14" s="16">
        <v>900</v>
      </c>
      <c r="D14" s="17">
        <f>16200/900</f>
        <v>18</v>
      </c>
      <c r="E14" s="8">
        <f>D14*900</f>
        <v>16200</v>
      </c>
      <c r="F14" s="10" t="s">
        <v>1224</v>
      </c>
      <c r="G14" s="9">
        <v>17517974</v>
      </c>
    </row>
    <row r="15" spans="1:7" ht="40.5" x14ac:dyDescent="0.25">
      <c r="A15" s="6">
        <v>44930</v>
      </c>
      <c r="B15" s="18" t="s">
        <v>1225</v>
      </c>
      <c r="C15" s="16">
        <v>1</v>
      </c>
      <c r="D15" s="17">
        <v>4300</v>
      </c>
      <c r="E15" s="8">
        <v>4300</v>
      </c>
      <c r="F15" s="10" t="s">
        <v>1226</v>
      </c>
      <c r="G15" s="9">
        <v>14854864</v>
      </c>
    </row>
    <row r="16" spans="1:7" ht="310.5" x14ac:dyDescent="0.25">
      <c r="A16" s="6">
        <v>44932</v>
      </c>
      <c r="B16" s="7" t="s">
        <v>1227</v>
      </c>
      <c r="C16" s="16">
        <v>1</v>
      </c>
      <c r="D16" s="17">
        <v>24934.12</v>
      </c>
      <c r="E16" s="8">
        <v>24934.12</v>
      </c>
      <c r="F16" s="9" t="s">
        <v>1228</v>
      </c>
      <c r="G16" s="9">
        <v>81219555</v>
      </c>
    </row>
    <row r="17" spans="1:7" ht="54" x14ac:dyDescent="0.25">
      <c r="A17" s="6">
        <v>44932</v>
      </c>
      <c r="B17" s="18" t="s">
        <v>1229</v>
      </c>
      <c r="C17" s="16">
        <v>2</v>
      </c>
      <c r="D17" s="19">
        <v>1800</v>
      </c>
      <c r="E17" s="8">
        <f>D17*2</f>
        <v>3600</v>
      </c>
      <c r="F17" s="10" t="s">
        <v>1230</v>
      </c>
      <c r="G17" s="9" t="s">
        <v>1231</v>
      </c>
    </row>
    <row r="18" spans="1:7" ht="54" x14ac:dyDescent="0.25">
      <c r="A18" s="6">
        <v>44936</v>
      </c>
      <c r="B18" s="18" t="s">
        <v>1232</v>
      </c>
      <c r="C18" s="16">
        <v>1</v>
      </c>
      <c r="D18" s="19">
        <v>5544</v>
      </c>
      <c r="E18" s="8">
        <v>5544</v>
      </c>
      <c r="F18" s="10" t="s">
        <v>1233</v>
      </c>
      <c r="G18" s="9">
        <v>322334</v>
      </c>
    </row>
    <row r="19" spans="1:7" ht="40.5" x14ac:dyDescent="0.25">
      <c r="A19" s="6">
        <v>44967</v>
      </c>
      <c r="B19" s="18" t="s">
        <v>1234</v>
      </c>
      <c r="C19" s="16">
        <v>1200</v>
      </c>
      <c r="D19" s="17">
        <f>E19/C19</f>
        <v>20</v>
      </c>
      <c r="E19" s="8">
        <v>24000</v>
      </c>
      <c r="F19" s="10" t="s">
        <v>1235</v>
      </c>
      <c r="G19" s="9">
        <v>100427340</v>
      </c>
    </row>
    <row r="20" spans="1:7" ht="81" x14ac:dyDescent="0.25">
      <c r="A20" s="6">
        <v>44937</v>
      </c>
      <c r="B20" s="18" t="s">
        <v>1236</v>
      </c>
      <c r="C20" s="16">
        <v>42</v>
      </c>
      <c r="D20" s="17">
        <f>E20/C20</f>
        <v>1663.36</v>
      </c>
      <c r="E20" s="8">
        <v>69861.119999999995</v>
      </c>
      <c r="F20" s="10" t="s">
        <v>1237</v>
      </c>
      <c r="G20" s="9">
        <v>575461</v>
      </c>
    </row>
    <row r="21" spans="1:7" ht="67.5" x14ac:dyDescent="0.25">
      <c r="A21" s="6">
        <v>44938</v>
      </c>
      <c r="B21" s="18" t="s">
        <v>1238</v>
      </c>
      <c r="C21" s="16">
        <v>1</v>
      </c>
      <c r="D21" s="19">
        <v>8000</v>
      </c>
      <c r="E21" s="8">
        <v>8000</v>
      </c>
      <c r="F21" s="10" t="s">
        <v>1239</v>
      </c>
      <c r="G21" s="20">
        <v>18020704</v>
      </c>
    </row>
    <row r="22" spans="1:7" ht="135" x14ac:dyDescent="0.25">
      <c r="A22" s="6">
        <v>44939</v>
      </c>
      <c r="B22" s="18" t="s">
        <v>1240</v>
      </c>
      <c r="C22" s="16">
        <v>3</v>
      </c>
      <c r="D22" s="19">
        <f>E22/3</f>
        <v>7335</v>
      </c>
      <c r="E22" s="8">
        <v>22005</v>
      </c>
      <c r="F22" s="10" t="s">
        <v>1241</v>
      </c>
      <c r="G22" s="9">
        <v>7127170</v>
      </c>
    </row>
    <row r="23" spans="1:7" ht="108" x14ac:dyDescent="0.25">
      <c r="A23" s="6">
        <v>44939</v>
      </c>
      <c r="B23" s="18" t="s">
        <v>1242</v>
      </c>
      <c r="C23" s="16">
        <v>1</v>
      </c>
      <c r="D23" s="19">
        <v>22782.77</v>
      </c>
      <c r="E23" s="8">
        <v>22782.77</v>
      </c>
      <c r="F23" s="10" t="s">
        <v>1243</v>
      </c>
      <c r="G23" s="9">
        <v>4275217</v>
      </c>
    </row>
    <row r="24" spans="1:7" ht="54" x14ac:dyDescent="0.25">
      <c r="A24" s="6">
        <v>44944</v>
      </c>
      <c r="B24" s="18" t="s">
        <v>1244</v>
      </c>
      <c r="C24" s="16">
        <v>1</v>
      </c>
      <c r="D24" s="19">
        <v>23940</v>
      </c>
      <c r="E24" s="8">
        <v>23940</v>
      </c>
      <c r="F24" s="10" t="s">
        <v>1245</v>
      </c>
      <c r="G24" s="9">
        <v>7388039</v>
      </c>
    </row>
    <row r="25" spans="1:7" ht="108" x14ac:dyDescent="0.25">
      <c r="A25" s="6">
        <v>44944</v>
      </c>
      <c r="B25" s="18" t="s">
        <v>1246</v>
      </c>
      <c r="C25" s="16">
        <v>1</v>
      </c>
      <c r="D25" s="19">
        <v>8042</v>
      </c>
      <c r="E25" s="8">
        <v>8042</v>
      </c>
      <c r="F25" s="10" t="s">
        <v>1247</v>
      </c>
      <c r="G25" s="9">
        <v>109524977</v>
      </c>
    </row>
    <row r="26" spans="1:7" ht="54" x14ac:dyDescent="0.25">
      <c r="A26" s="6">
        <v>44945</v>
      </c>
      <c r="B26" s="18" t="s">
        <v>1248</v>
      </c>
      <c r="C26" s="16">
        <v>1</v>
      </c>
      <c r="D26" s="19">
        <v>88549.58</v>
      </c>
      <c r="E26" s="8">
        <v>88549.58</v>
      </c>
      <c r="F26" s="10" t="s">
        <v>931</v>
      </c>
      <c r="G26" s="9" t="s">
        <v>1249</v>
      </c>
    </row>
    <row r="27" spans="1:7" ht="54" x14ac:dyDescent="0.25">
      <c r="A27" s="6">
        <v>44945</v>
      </c>
      <c r="B27" s="18" t="s">
        <v>1250</v>
      </c>
      <c r="C27" s="16">
        <v>1</v>
      </c>
      <c r="D27" s="19">
        <v>89171.199999999997</v>
      </c>
      <c r="E27" s="8">
        <v>89171.199999999997</v>
      </c>
      <c r="F27" s="10" t="s">
        <v>931</v>
      </c>
      <c r="G27" s="9" t="s">
        <v>1249</v>
      </c>
    </row>
    <row r="28" spans="1:7" ht="67.5" x14ac:dyDescent="0.25">
      <c r="A28" s="6">
        <v>44945</v>
      </c>
      <c r="B28" s="18" t="s">
        <v>1251</v>
      </c>
      <c r="C28" s="16">
        <v>1</v>
      </c>
      <c r="D28" s="19">
        <v>2850</v>
      </c>
      <c r="E28" s="8">
        <v>2850</v>
      </c>
      <c r="F28" s="10" t="s">
        <v>828</v>
      </c>
      <c r="G28" s="9">
        <v>83621490</v>
      </c>
    </row>
    <row r="29" spans="1:7" ht="135" x14ac:dyDescent="0.25">
      <c r="A29" s="6">
        <v>44945</v>
      </c>
      <c r="B29" s="18" t="s">
        <v>1252</v>
      </c>
      <c r="C29" s="16">
        <v>1</v>
      </c>
      <c r="D29" s="19">
        <v>3700</v>
      </c>
      <c r="E29" s="8">
        <v>3700</v>
      </c>
      <c r="F29" s="10" t="s">
        <v>1253</v>
      </c>
      <c r="G29" s="20">
        <v>108838196</v>
      </c>
    </row>
    <row r="30" spans="1:7" ht="40.5" x14ac:dyDescent="0.25">
      <c r="A30" s="6">
        <v>44945</v>
      </c>
      <c r="B30" s="18" t="s">
        <v>1254</v>
      </c>
      <c r="C30" s="16">
        <v>1</v>
      </c>
      <c r="D30" s="19">
        <v>5200</v>
      </c>
      <c r="E30" s="8">
        <v>5200</v>
      </c>
      <c r="F30" s="10" t="s">
        <v>1255</v>
      </c>
      <c r="G30" s="20">
        <v>88587312</v>
      </c>
    </row>
    <row r="31" spans="1:7" ht="67.5" x14ac:dyDescent="0.25">
      <c r="A31" s="6">
        <v>44945</v>
      </c>
      <c r="B31" s="18" t="s">
        <v>1256</v>
      </c>
      <c r="C31" s="16">
        <v>1</v>
      </c>
      <c r="D31" s="19">
        <v>1950</v>
      </c>
      <c r="E31" s="8">
        <v>1950</v>
      </c>
      <c r="F31" s="10" t="s">
        <v>1257</v>
      </c>
      <c r="G31" s="20">
        <v>36853305</v>
      </c>
    </row>
    <row r="32" spans="1:7" ht="81" x14ac:dyDescent="0.25">
      <c r="A32" s="6">
        <v>44945</v>
      </c>
      <c r="B32" s="18" t="s">
        <v>1258</v>
      </c>
      <c r="C32" s="16">
        <v>1</v>
      </c>
      <c r="D32" s="19">
        <v>5000</v>
      </c>
      <c r="E32" s="8">
        <v>5000</v>
      </c>
      <c r="F32" s="10" t="s">
        <v>1259</v>
      </c>
      <c r="G32" s="20">
        <v>7378106</v>
      </c>
    </row>
    <row r="33" spans="1:7" ht="40.5" x14ac:dyDescent="0.25">
      <c r="A33" s="6">
        <v>44945</v>
      </c>
      <c r="B33" s="18" t="s">
        <v>1260</v>
      </c>
      <c r="C33" s="16">
        <v>100</v>
      </c>
      <c r="D33" s="19">
        <v>22.98</v>
      </c>
      <c r="E33" s="8">
        <f>C33*D33</f>
        <v>2298</v>
      </c>
      <c r="F33" s="10" t="s">
        <v>828</v>
      </c>
      <c r="G33" s="20">
        <v>83621490</v>
      </c>
    </row>
    <row r="34" spans="1:7" ht="54" x14ac:dyDescent="0.25">
      <c r="A34" s="6">
        <v>44946</v>
      </c>
      <c r="B34" s="18" t="s">
        <v>1261</v>
      </c>
      <c r="C34" s="16">
        <v>1</v>
      </c>
      <c r="D34" s="19">
        <f>7068*4</f>
        <v>28272</v>
      </c>
      <c r="E34" s="8">
        <v>28272</v>
      </c>
      <c r="F34" s="10" t="s">
        <v>1262</v>
      </c>
      <c r="G34" s="20" t="s">
        <v>1263</v>
      </c>
    </row>
    <row r="35" spans="1:7" x14ac:dyDescent="0.25">
      <c r="A35" s="6">
        <v>44946</v>
      </c>
      <c r="B35" s="18" t="s">
        <v>1264</v>
      </c>
      <c r="C35" s="16">
        <v>100</v>
      </c>
      <c r="D35" s="19">
        <v>799000</v>
      </c>
      <c r="E35" s="8">
        <v>799000</v>
      </c>
      <c r="F35" s="10" t="s">
        <v>1241</v>
      </c>
      <c r="G35" s="20">
        <v>7127170</v>
      </c>
    </row>
    <row r="36" spans="1:7" ht="108" x14ac:dyDescent="0.25">
      <c r="A36" s="6">
        <v>44946</v>
      </c>
      <c r="B36" s="18" t="s">
        <v>1265</v>
      </c>
      <c r="C36" s="16">
        <v>1</v>
      </c>
      <c r="D36" s="19">
        <v>1791</v>
      </c>
      <c r="E36" s="8">
        <v>1791</v>
      </c>
      <c r="F36" s="10" t="s">
        <v>1257</v>
      </c>
      <c r="G36" s="9">
        <v>36853305</v>
      </c>
    </row>
    <row r="37" spans="1:7" ht="108" x14ac:dyDescent="0.25">
      <c r="A37" s="6">
        <v>44946</v>
      </c>
      <c r="B37" s="18" t="s">
        <v>1266</v>
      </c>
      <c r="C37" s="16">
        <v>3000</v>
      </c>
      <c r="D37" s="19">
        <f>E37/C37</f>
        <v>5.6</v>
      </c>
      <c r="E37" s="8">
        <v>16800</v>
      </c>
      <c r="F37" s="10" t="s">
        <v>1267</v>
      </c>
      <c r="G37" s="9">
        <v>110874056</v>
      </c>
    </row>
    <row r="38" spans="1:7" ht="108" x14ac:dyDescent="0.25">
      <c r="A38" s="6">
        <v>44949</v>
      </c>
      <c r="B38" s="18" t="s">
        <v>1268</v>
      </c>
      <c r="C38" s="16">
        <v>2</v>
      </c>
      <c r="D38" s="17">
        <f>E38/C38</f>
        <v>3300</v>
      </c>
      <c r="E38" s="8">
        <v>6600</v>
      </c>
      <c r="F38" s="10" t="s">
        <v>1269</v>
      </c>
      <c r="G38" s="9" t="s">
        <v>556</v>
      </c>
    </row>
    <row r="39" spans="1:7" ht="54" x14ac:dyDescent="0.25">
      <c r="A39" s="6">
        <v>44949</v>
      </c>
      <c r="B39" s="18" t="s">
        <v>1270</v>
      </c>
      <c r="C39" s="16">
        <v>1</v>
      </c>
      <c r="D39" s="17">
        <v>3220</v>
      </c>
      <c r="E39" s="8">
        <v>3220</v>
      </c>
      <c r="F39" s="10" t="s">
        <v>1271</v>
      </c>
      <c r="G39" s="9" t="s">
        <v>1272</v>
      </c>
    </row>
    <row r="40" spans="1:7" ht="162" x14ac:dyDescent="0.25">
      <c r="A40" s="6">
        <v>44949</v>
      </c>
      <c r="B40" s="18" t="s">
        <v>1273</v>
      </c>
      <c r="C40" s="16">
        <v>5</v>
      </c>
      <c r="D40" s="17">
        <f>E40/C40</f>
        <v>500</v>
      </c>
      <c r="E40" s="8">
        <v>2500</v>
      </c>
      <c r="F40" s="10" t="s">
        <v>1269</v>
      </c>
      <c r="G40" s="9" t="s">
        <v>556</v>
      </c>
    </row>
    <row r="41" spans="1:7" ht="94.5" x14ac:dyDescent="0.25">
      <c r="A41" s="6">
        <v>44949</v>
      </c>
      <c r="B41" s="18" t="s">
        <v>1274</v>
      </c>
      <c r="C41" s="16">
        <v>1</v>
      </c>
      <c r="D41" s="17">
        <v>24150</v>
      </c>
      <c r="E41" s="8">
        <v>24150</v>
      </c>
      <c r="F41" s="10" t="s">
        <v>1269</v>
      </c>
      <c r="G41" s="9" t="s">
        <v>556</v>
      </c>
    </row>
    <row r="42" spans="1:7" ht="81" x14ac:dyDescent="0.25">
      <c r="A42" s="6">
        <v>44949</v>
      </c>
      <c r="B42" s="18" t="s">
        <v>1275</v>
      </c>
      <c r="C42" s="16">
        <v>1</v>
      </c>
      <c r="D42" s="17">
        <f>E42/C42</f>
        <v>23100</v>
      </c>
      <c r="E42" s="8">
        <v>23100</v>
      </c>
      <c r="F42" s="10" t="s">
        <v>1269</v>
      </c>
      <c r="G42" s="9" t="s">
        <v>556</v>
      </c>
    </row>
    <row r="43" spans="1:7" ht="81" x14ac:dyDescent="0.25">
      <c r="A43" s="6">
        <v>44950</v>
      </c>
      <c r="B43" s="22" t="s">
        <v>1276</v>
      </c>
      <c r="C43" s="16">
        <v>1</v>
      </c>
      <c r="D43" s="8">
        <v>10585.5</v>
      </c>
      <c r="E43" s="11">
        <v>10585.5</v>
      </c>
      <c r="F43" s="10" t="s">
        <v>1277</v>
      </c>
      <c r="G43" s="9">
        <v>53300173</v>
      </c>
    </row>
    <row r="44" spans="1:7" ht="40.5" x14ac:dyDescent="0.25">
      <c r="A44" s="6">
        <v>44952</v>
      </c>
      <c r="B44" s="22" t="s">
        <v>1278</v>
      </c>
      <c r="C44" s="16">
        <v>1</v>
      </c>
      <c r="D44" s="8">
        <v>243710.2</v>
      </c>
      <c r="E44" s="11">
        <v>243710.2</v>
      </c>
      <c r="F44" s="10" t="s">
        <v>1279</v>
      </c>
      <c r="G44" s="9">
        <v>62470515</v>
      </c>
    </row>
    <row r="45" spans="1:7" ht="121.5" x14ac:dyDescent="0.25">
      <c r="A45" s="75">
        <v>44952</v>
      </c>
      <c r="B45" s="18" t="s">
        <v>1280</v>
      </c>
      <c r="C45" s="16">
        <v>9</v>
      </c>
      <c r="D45" s="76">
        <v>2000</v>
      </c>
      <c r="E45" s="8">
        <f>C45*D45</f>
        <v>18000</v>
      </c>
      <c r="F45" s="10" t="s">
        <v>1281</v>
      </c>
      <c r="G45" s="9">
        <v>44131933</v>
      </c>
    </row>
    <row r="46" spans="1:7" ht="67.5" x14ac:dyDescent="0.25">
      <c r="A46" s="75">
        <v>44952</v>
      </c>
      <c r="B46" s="18" t="s">
        <v>1282</v>
      </c>
      <c r="C46" s="16">
        <v>1</v>
      </c>
      <c r="D46" s="76">
        <v>1800</v>
      </c>
      <c r="E46" s="8">
        <v>1800</v>
      </c>
      <c r="F46" s="10" t="s">
        <v>1283</v>
      </c>
      <c r="G46" s="9">
        <v>83547827</v>
      </c>
    </row>
    <row r="47" spans="1:7" ht="67.5" x14ac:dyDescent="0.25">
      <c r="A47" s="6">
        <v>44952</v>
      </c>
      <c r="B47" s="7" t="s">
        <v>1284</v>
      </c>
      <c r="C47" s="16">
        <v>1</v>
      </c>
      <c r="D47" s="8">
        <v>22145.97</v>
      </c>
      <c r="E47" s="11">
        <v>22145.97</v>
      </c>
      <c r="F47" s="10" t="s">
        <v>1285</v>
      </c>
      <c r="G47" s="9">
        <v>4361024</v>
      </c>
    </row>
    <row r="48" spans="1:7" ht="54" x14ac:dyDescent="0.25">
      <c r="A48" s="6">
        <v>44953</v>
      </c>
      <c r="B48" s="7" t="s">
        <v>1286</v>
      </c>
      <c r="C48" s="16">
        <v>1</v>
      </c>
      <c r="D48" s="8">
        <v>87920</v>
      </c>
      <c r="E48" s="11">
        <v>87920</v>
      </c>
      <c r="F48" s="10" t="s">
        <v>1287</v>
      </c>
      <c r="G48" s="9">
        <v>39780767</v>
      </c>
    </row>
    <row r="49" spans="1:7" ht="108" x14ac:dyDescent="0.25">
      <c r="A49" s="75">
        <v>44953</v>
      </c>
      <c r="B49" s="18" t="s">
        <v>1288</v>
      </c>
      <c r="C49" s="16">
        <v>1</v>
      </c>
      <c r="D49" s="76">
        <v>25000</v>
      </c>
      <c r="E49" s="11">
        <v>25000</v>
      </c>
      <c r="F49" s="10" t="s">
        <v>1289</v>
      </c>
      <c r="G49" s="9">
        <v>74238590</v>
      </c>
    </row>
    <row r="50" spans="1:7" ht="67.5" x14ac:dyDescent="0.25">
      <c r="A50" s="6">
        <v>44953</v>
      </c>
      <c r="B50" s="7" t="s">
        <v>1290</v>
      </c>
      <c r="C50" s="16">
        <v>1</v>
      </c>
      <c r="D50" s="8">
        <v>2245.65</v>
      </c>
      <c r="E50" s="11">
        <v>2245.65</v>
      </c>
      <c r="F50" s="9" t="s">
        <v>1291</v>
      </c>
      <c r="G50" s="9">
        <v>99074303</v>
      </c>
    </row>
    <row r="51" spans="1:7" ht="135" x14ac:dyDescent="0.25">
      <c r="A51" s="75">
        <v>44953</v>
      </c>
      <c r="B51" s="77" t="s">
        <v>1292</v>
      </c>
      <c r="C51" s="16">
        <v>1</v>
      </c>
      <c r="D51" s="8">
        <v>4600</v>
      </c>
      <c r="E51" s="11">
        <v>4600</v>
      </c>
      <c r="F51" s="10" t="s">
        <v>1283</v>
      </c>
      <c r="G51" s="9">
        <v>83547827</v>
      </c>
    </row>
    <row r="52" spans="1:7" ht="54" x14ac:dyDescent="0.25">
      <c r="A52" s="6">
        <v>44953</v>
      </c>
      <c r="B52" s="7" t="s">
        <v>1293</v>
      </c>
      <c r="C52" s="16">
        <v>1</v>
      </c>
      <c r="D52" s="8">
        <v>11885</v>
      </c>
      <c r="E52" s="11">
        <v>11885</v>
      </c>
      <c r="F52" s="9" t="s">
        <v>717</v>
      </c>
      <c r="G52" s="9">
        <v>16900979</v>
      </c>
    </row>
    <row r="53" spans="1:7" ht="243" x14ac:dyDescent="0.25">
      <c r="A53" s="75">
        <v>44956</v>
      </c>
      <c r="B53" s="18" t="s">
        <v>1294</v>
      </c>
      <c r="C53" s="16">
        <v>1</v>
      </c>
      <c r="D53" s="76">
        <v>11648</v>
      </c>
      <c r="E53" s="11">
        <v>11648</v>
      </c>
      <c r="F53" s="10" t="s">
        <v>1295</v>
      </c>
      <c r="G53" s="9">
        <v>66545463</v>
      </c>
    </row>
    <row r="54" spans="1:7" ht="81" x14ac:dyDescent="0.25">
      <c r="A54" s="75">
        <v>44956</v>
      </c>
      <c r="B54" s="18" t="s">
        <v>1296</v>
      </c>
      <c r="C54" s="16">
        <v>1</v>
      </c>
      <c r="D54" s="78">
        <v>4412</v>
      </c>
      <c r="E54" s="11">
        <v>4412</v>
      </c>
      <c r="F54" s="10" t="s">
        <v>1295</v>
      </c>
      <c r="G54" s="9">
        <v>66545463</v>
      </c>
    </row>
    <row r="55" spans="1:7" ht="135" x14ac:dyDescent="0.25">
      <c r="A55" s="75">
        <v>44956</v>
      </c>
      <c r="B55" s="18" t="s">
        <v>1297</v>
      </c>
      <c r="C55" s="16">
        <v>1</v>
      </c>
      <c r="D55" s="78">
        <v>2913</v>
      </c>
      <c r="E55" s="21">
        <v>2913</v>
      </c>
      <c r="F55" s="10" t="s">
        <v>1295</v>
      </c>
      <c r="G55" s="9">
        <v>66545463</v>
      </c>
    </row>
    <row r="56" spans="1:7" ht="94.5" x14ac:dyDescent="0.25">
      <c r="A56" s="75">
        <v>44956</v>
      </c>
      <c r="B56" s="18" t="s">
        <v>1298</v>
      </c>
      <c r="C56" s="16">
        <v>1</v>
      </c>
      <c r="D56" s="78">
        <v>9416.74</v>
      </c>
      <c r="E56" s="21">
        <v>9416.74</v>
      </c>
      <c r="F56" s="10" t="s">
        <v>1295</v>
      </c>
      <c r="G56" s="9">
        <v>66545463</v>
      </c>
    </row>
    <row r="57" spans="1:7" ht="108" x14ac:dyDescent="0.25">
      <c r="A57" s="75">
        <v>44956</v>
      </c>
      <c r="B57" s="18" t="s">
        <v>1299</v>
      </c>
      <c r="C57" s="16">
        <v>1</v>
      </c>
      <c r="D57" s="78">
        <v>6275</v>
      </c>
      <c r="E57" s="21">
        <v>6275</v>
      </c>
      <c r="F57" s="10" t="s">
        <v>1300</v>
      </c>
      <c r="G57" s="9">
        <v>6665497</v>
      </c>
    </row>
    <row r="58" spans="1:7" ht="202.5" x14ac:dyDescent="0.25">
      <c r="A58" s="75">
        <v>44956</v>
      </c>
      <c r="B58" s="18" t="s">
        <v>1301</v>
      </c>
      <c r="C58" s="16">
        <v>1</v>
      </c>
      <c r="D58" s="78">
        <v>9445</v>
      </c>
      <c r="E58" s="21">
        <v>9445</v>
      </c>
      <c r="F58" s="10" t="s">
        <v>1300</v>
      </c>
      <c r="G58" s="9">
        <v>6665497</v>
      </c>
    </row>
    <row r="59" spans="1:7" ht="94.5" x14ac:dyDescent="0.25">
      <c r="A59" s="75">
        <v>44956</v>
      </c>
      <c r="B59" s="18" t="s">
        <v>1302</v>
      </c>
      <c r="C59" s="16">
        <v>4</v>
      </c>
      <c r="D59" s="78">
        <f>E59/C59</f>
        <v>4600</v>
      </c>
      <c r="E59" s="21">
        <v>18400</v>
      </c>
      <c r="F59" s="10" t="s">
        <v>677</v>
      </c>
      <c r="G59" s="9">
        <v>12338265</v>
      </c>
    </row>
    <row r="60" spans="1:7" ht="67.5" x14ac:dyDescent="0.25">
      <c r="A60" s="75">
        <v>44957</v>
      </c>
      <c r="B60" s="18" t="s">
        <v>1303</v>
      </c>
      <c r="C60" s="16">
        <v>1</v>
      </c>
      <c r="D60" s="78">
        <v>41000</v>
      </c>
      <c r="E60" s="21">
        <v>41000</v>
      </c>
      <c r="F60" s="10" t="s">
        <v>1304</v>
      </c>
      <c r="G60" s="9" t="s">
        <v>1305</v>
      </c>
    </row>
    <row r="61" spans="1:7" ht="67.5" x14ac:dyDescent="0.25">
      <c r="A61" s="75">
        <v>44957</v>
      </c>
      <c r="B61" s="18" t="s">
        <v>1306</v>
      </c>
      <c r="C61" s="16">
        <v>1</v>
      </c>
      <c r="D61" s="78">
        <v>11175.1</v>
      </c>
      <c r="E61" s="21">
        <v>11175.1</v>
      </c>
      <c r="F61" s="10" t="s">
        <v>717</v>
      </c>
      <c r="G61" s="9">
        <v>16900979</v>
      </c>
    </row>
    <row r="62" spans="1:7" x14ac:dyDescent="0.25">
      <c r="A62" s="209" t="s">
        <v>1309</v>
      </c>
      <c r="B62" s="210"/>
      <c r="C62" s="210"/>
      <c r="D62" s="210"/>
      <c r="E62" s="210"/>
      <c r="F62" s="210"/>
      <c r="G62" s="210"/>
    </row>
    <row r="63" spans="1:7" ht="310.5" x14ac:dyDescent="0.25">
      <c r="A63" s="6">
        <v>44959</v>
      </c>
      <c r="B63" s="18" t="s">
        <v>1310</v>
      </c>
      <c r="C63" s="16">
        <v>1</v>
      </c>
      <c r="D63" s="21">
        <v>4717</v>
      </c>
      <c r="E63" s="11">
        <v>4717</v>
      </c>
      <c r="F63" s="10" t="s">
        <v>1267</v>
      </c>
      <c r="G63" s="9">
        <v>110874056</v>
      </c>
    </row>
    <row r="64" spans="1:7" ht="121.5" x14ac:dyDescent="0.25">
      <c r="A64" s="6">
        <v>44959</v>
      </c>
      <c r="B64" s="18" t="s">
        <v>1311</v>
      </c>
      <c r="C64" s="16">
        <v>1</v>
      </c>
      <c r="D64" s="8">
        <v>1540</v>
      </c>
      <c r="E64" s="8">
        <v>1540</v>
      </c>
      <c r="F64" s="10" t="s">
        <v>993</v>
      </c>
      <c r="G64" s="9">
        <v>46720111</v>
      </c>
    </row>
    <row r="65" spans="1:7" ht="162" x14ac:dyDescent="0.25">
      <c r="A65" s="6">
        <v>44959</v>
      </c>
      <c r="B65" s="18" t="s">
        <v>1312</v>
      </c>
      <c r="C65" s="16">
        <v>1</v>
      </c>
      <c r="D65" s="8">
        <v>12439.8</v>
      </c>
      <c r="E65" s="8">
        <v>12439.8</v>
      </c>
      <c r="F65" s="10" t="s">
        <v>92</v>
      </c>
      <c r="G65" s="9">
        <v>9769862</v>
      </c>
    </row>
    <row r="66" spans="1:7" ht="94.5" x14ac:dyDescent="0.25">
      <c r="A66" s="6">
        <v>44959</v>
      </c>
      <c r="B66" s="7" t="s">
        <v>1313</v>
      </c>
      <c r="C66" s="16">
        <v>1</v>
      </c>
      <c r="D66" s="8">
        <v>3500</v>
      </c>
      <c r="E66" s="11">
        <v>3500</v>
      </c>
      <c r="F66" s="10" t="s">
        <v>1314</v>
      </c>
      <c r="G66" s="10"/>
    </row>
    <row r="67" spans="1:7" ht="94.5" x14ac:dyDescent="0.25">
      <c r="A67" s="6">
        <v>44959</v>
      </c>
      <c r="B67" s="7" t="s">
        <v>1315</v>
      </c>
      <c r="C67" s="16">
        <v>1</v>
      </c>
      <c r="D67" s="8">
        <v>3500</v>
      </c>
      <c r="E67" s="11">
        <v>3500</v>
      </c>
      <c r="F67" s="10" t="s">
        <v>1314</v>
      </c>
      <c r="G67" s="10"/>
    </row>
    <row r="68" spans="1:7" ht="94.5" x14ac:dyDescent="0.25">
      <c r="A68" s="6">
        <v>44959</v>
      </c>
      <c r="B68" s="7" t="s">
        <v>1316</v>
      </c>
      <c r="C68" s="16">
        <v>1</v>
      </c>
      <c r="D68" s="8">
        <v>3500</v>
      </c>
      <c r="E68" s="11">
        <v>3500</v>
      </c>
      <c r="F68" s="10" t="s">
        <v>1317</v>
      </c>
      <c r="G68" s="10"/>
    </row>
    <row r="69" spans="1:7" ht="108" x14ac:dyDescent="0.25">
      <c r="A69" s="6">
        <v>44959</v>
      </c>
      <c r="B69" s="7" t="s">
        <v>1318</v>
      </c>
      <c r="C69" s="16">
        <v>1</v>
      </c>
      <c r="D69" s="8">
        <v>7475</v>
      </c>
      <c r="E69" s="11">
        <v>7475</v>
      </c>
      <c r="F69" s="10" t="s">
        <v>1319</v>
      </c>
      <c r="G69" s="9">
        <v>7995040</v>
      </c>
    </row>
    <row r="70" spans="1:7" ht="148.5" x14ac:dyDescent="0.25">
      <c r="A70" s="6">
        <v>44959</v>
      </c>
      <c r="B70" s="7" t="s">
        <v>1320</v>
      </c>
      <c r="C70" s="16">
        <v>1</v>
      </c>
      <c r="D70" s="8">
        <v>9695</v>
      </c>
      <c r="E70" s="11">
        <v>9695</v>
      </c>
      <c r="F70" s="10" t="s">
        <v>1321</v>
      </c>
      <c r="G70" s="9">
        <v>25018760</v>
      </c>
    </row>
    <row r="71" spans="1:7" ht="67.5" x14ac:dyDescent="0.25">
      <c r="A71" s="6">
        <v>44959</v>
      </c>
      <c r="B71" s="7" t="s">
        <v>1322</v>
      </c>
      <c r="C71" s="16">
        <v>1</v>
      </c>
      <c r="D71" s="8">
        <v>6250</v>
      </c>
      <c r="E71" s="8">
        <v>6250</v>
      </c>
      <c r="F71" s="10" t="s">
        <v>1323</v>
      </c>
      <c r="G71" s="9">
        <v>5686776</v>
      </c>
    </row>
    <row r="72" spans="1:7" ht="297" x14ac:dyDescent="0.25">
      <c r="A72" s="6">
        <v>44959</v>
      </c>
      <c r="B72" s="7" t="s">
        <v>1324</v>
      </c>
      <c r="C72" s="16">
        <v>1</v>
      </c>
      <c r="D72" s="8">
        <v>5400</v>
      </c>
      <c r="E72" s="11">
        <v>5400</v>
      </c>
      <c r="F72" s="10" t="s">
        <v>1325</v>
      </c>
      <c r="G72" s="9">
        <v>8059004</v>
      </c>
    </row>
    <row r="73" spans="1:7" ht="54" x14ac:dyDescent="0.25">
      <c r="A73" s="6">
        <v>44960</v>
      </c>
      <c r="B73" s="7" t="s">
        <v>1326</v>
      </c>
      <c r="C73" s="16">
        <v>1</v>
      </c>
      <c r="D73" s="8">
        <v>10640</v>
      </c>
      <c r="E73" s="11">
        <v>10640</v>
      </c>
      <c r="F73" s="10" t="s">
        <v>1245</v>
      </c>
      <c r="G73" s="9">
        <v>7388039</v>
      </c>
    </row>
    <row r="74" spans="1:7" ht="175.5" x14ac:dyDescent="0.25">
      <c r="A74" s="6">
        <v>44963</v>
      </c>
      <c r="B74" s="7" t="s">
        <v>1327</v>
      </c>
      <c r="C74" s="16">
        <v>1</v>
      </c>
      <c r="D74" s="8">
        <v>14967</v>
      </c>
      <c r="E74" s="11">
        <v>14967</v>
      </c>
      <c r="F74" s="10" t="s">
        <v>1328</v>
      </c>
      <c r="G74" s="9">
        <v>4539559</v>
      </c>
    </row>
    <row r="75" spans="1:7" ht="162" x14ac:dyDescent="0.25">
      <c r="A75" s="6">
        <v>44963</v>
      </c>
      <c r="B75" s="7" t="s">
        <v>1329</v>
      </c>
      <c r="C75" s="16">
        <v>1</v>
      </c>
      <c r="D75" s="8">
        <v>3550</v>
      </c>
      <c r="E75" s="11">
        <v>3550</v>
      </c>
      <c r="F75" s="10" t="s">
        <v>1330</v>
      </c>
      <c r="G75" s="9">
        <v>19692331</v>
      </c>
    </row>
    <row r="76" spans="1:7" ht="81" x14ac:dyDescent="0.25">
      <c r="A76" s="6">
        <v>44963</v>
      </c>
      <c r="B76" s="7" t="s">
        <v>1331</v>
      </c>
      <c r="C76" s="16">
        <v>1</v>
      </c>
      <c r="D76" s="8">
        <v>5255</v>
      </c>
      <c r="E76" s="11">
        <v>5255</v>
      </c>
      <c r="F76" s="10" t="s">
        <v>397</v>
      </c>
      <c r="G76" s="9">
        <v>1176250</v>
      </c>
    </row>
    <row r="77" spans="1:7" ht="108" x14ac:dyDescent="0.25">
      <c r="A77" s="6">
        <v>44964</v>
      </c>
      <c r="B77" s="7" t="s">
        <v>1332</v>
      </c>
      <c r="C77" s="16">
        <v>1</v>
      </c>
      <c r="D77" s="8">
        <v>9109</v>
      </c>
      <c r="E77" s="11">
        <v>9109</v>
      </c>
      <c r="F77" s="10" t="s">
        <v>1295</v>
      </c>
      <c r="G77" s="9" t="s">
        <v>1333</v>
      </c>
    </row>
    <row r="78" spans="1:7" ht="81" x14ac:dyDescent="0.25">
      <c r="A78" s="6">
        <v>44964</v>
      </c>
      <c r="B78" s="7" t="s">
        <v>1334</v>
      </c>
      <c r="C78" s="16">
        <v>1</v>
      </c>
      <c r="D78" s="8">
        <v>6208</v>
      </c>
      <c r="E78" s="11">
        <v>6208</v>
      </c>
      <c r="F78" s="10" t="s">
        <v>1295</v>
      </c>
      <c r="G78" s="9" t="s">
        <v>1333</v>
      </c>
    </row>
    <row r="79" spans="1:7" ht="81" x14ac:dyDescent="0.25">
      <c r="A79" s="6">
        <v>44964</v>
      </c>
      <c r="B79" s="7" t="s">
        <v>1335</v>
      </c>
      <c r="C79" s="16">
        <v>1</v>
      </c>
      <c r="D79" s="8">
        <v>15140</v>
      </c>
      <c r="E79" s="8">
        <v>15140</v>
      </c>
      <c r="F79" s="10" t="s">
        <v>1295</v>
      </c>
      <c r="G79" s="9" t="s">
        <v>1333</v>
      </c>
    </row>
    <row r="80" spans="1:7" ht="175.5" x14ac:dyDescent="0.25">
      <c r="A80" s="6">
        <v>44964</v>
      </c>
      <c r="B80" s="7" t="s">
        <v>1336</v>
      </c>
      <c r="C80" s="16">
        <v>1</v>
      </c>
      <c r="D80" s="8">
        <v>21360</v>
      </c>
      <c r="E80" s="8">
        <v>21360</v>
      </c>
      <c r="F80" s="10" t="s">
        <v>1337</v>
      </c>
      <c r="G80" s="9">
        <v>59837527</v>
      </c>
    </row>
    <row r="81" spans="1:7" ht="67.5" x14ac:dyDescent="0.25">
      <c r="A81" s="6">
        <v>44964</v>
      </c>
      <c r="B81" s="7" t="s">
        <v>1338</v>
      </c>
      <c r="C81" s="16">
        <v>1</v>
      </c>
      <c r="D81" s="11">
        <v>2035</v>
      </c>
      <c r="E81" s="11">
        <v>2035</v>
      </c>
      <c r="F81" s="10" t="s">
        <v>1339</v>
      </c>
      <c r="G81" s="9" t="s">
        <v>1340</v>
      </c>
    </row>
    <row r="82" spans="1:7" ht="67.5" x14ac:dyDescent="0.25">
      <c r="A82" s="6">
        <v>44964</v>
      </c>
      <c r="B82" s="7" t="s">
        <v>1341</v>
      </c>
      <c r="C82" s="16">
        <v>1</v>
      </c>
      <c r="D82" s="11">
        <v>3599</v>
      </c>
      <c r="E82" s="11">
        <v>3599</v>
      </c>
      <c r="F82" s="10" t="s">
        <v>884</v>
      </c>
      <c r="G82" s="9">
        <v>325619</v>
      </c>
    </row>
    <row r="83" spans="1:7" ht="121.5" x14ac:dyDescent="0.25">
      <c r="A83" s="6">
        <v>44964</v>
      </c>
      <c r="B83" s="7" t="s">
        <v>1342</v>
      </c>
      <c r="C83" s="16">
        <v>1</v>
      </c>
      <c r="D83" s="8">
        <v>24987.48</v>
      </c>
      <c r="E83" s="8">
        <v>24987.48</v>
      </c>
      <c r="F83" s="10" t="s">
        <v>1343</v>
      </c>
      <c r="G83" s="9">
        <v>39525503</v>
      </c>
    </row>
    <row r="84" spans="1:7" ht="108" x14ac:dyDescent="0.25">
      <c r="A84" s="6">
        <v>44965</v>
      </c>
      <c r="B84" s="7" t="s">
        <v>1344</v>
      </c>
      <c r="C84" s="16">
        <v>1</v>
      </c>
      <c r="D84" s="8" t="s">
        <v>1345</v>
      </c>
      <c r="E84" s="11">
        <v>10590</v>
      </c>
      <c r="F84" s="10" t="s">
        <v>895</v>
      </c>
      <c r="G84" s="9">
        <v>25631918</v>
      </c>
    </row>
    <row r="85" spans="1:7" ht="67.5" x14ac:dyDescent="0.25">
      <c r="A85" s="6">
        <v>44965</v>
      </c>
      <c r="B85" s="7" t="s">
        <v>1346</v>
      </c>
      <c r="C85" s="16">
        <f>+E85/D85</f>
        <v>100</v>
      </c>
      <c r="D85" s="8">
        <v>13.4</v>
      </c>
      <c r="E85" s="11">
        <v>1340</v>
      </c>
      <c r="F85" s="10" t="s">
        <v>1347</v>
      </c>
      <c r="G85" s="9">
        <v>72006382</v>
      </c>
    </row>
    <row r="86" spans="1:7" ht="67.5" x14ac:dyDescent="0.25">
      <c r="A86" s="6">
        <v>44965</v>
      </c>
      <c r="B86" s="7" t="s">
        <v>1348</v>
      </c>
      <c r="C86" s="16">
        <f>+E86/D86</f>
        <v>200</v>
      </c>
      <c r="D86" s="8">
        <v>16.3</v>
      </c>
      <c r="E86" s="11">
        <v>3260</v>
      </c>
      <c r="F86" s="10" t="s">
        <v>1349</v>
      </c>
      <c r="G86" s="79"/>
    </row>
    <row r="87" spans="1:7" ht="108" x14ac:dyDescent="0.25">
      <c r="A87" s="6">
        <v>44965</v>
      </c>
      <c r="B87" s="7" t="s">
        <v>1350</v>
      </c>
      <c r="C87" s="16">
        <v>1</v>
      </c>
      <c r="D87" s="8" t="s">
        <v>1345</v>
      </c>
      <c r="E87" s="11">
        <v>3325</v>
      </c>
      <c r="F87" s="10" t="s">
        <v>895</v>
      </c>
      <c r="G87" s="9">
        <v>25631918</v>
      </c>
    </row>
    <row r="88" spans="1:7" ht="81" x14ac:dyDescent="0.25">
      <c r="A88" s="6">
        <v>44965</v>
      </c>
      <c r="B88" s="7" t="s">
        <v>1351</v>
      </c>
      <c r="C88" s="16">
        <f>+E88/D88</f>
        <v>100</v>
      </c>
      <c r="D88" s="8">
        <v>27</v>
      </c>
      <c r="E88" s="11">
        <v>2700</v>
      </c>
      <c r="F88" s="10" t="s">
        <v>1352</v>
      </c>
      <c r="G88" s="9">
        <v>101649231</v>
      </c>
    </row>
    <row r="89" spans="1:7" ht="81" x14ac:dyDescent="0.25">
      <c r="A89" s="6">
        <v>44965</v>
      </c>
      <c r="B89" s="7" t="s">
        <v>1353</v>
      </c>
      <c r="C89" s="16">
        <f>+E89/D89</f>
        <v>10000</v>
      </c>
      <c r="D89" s="8">
        <v>1.05</v>
      </c>
      <c r="E89" s="8">
        <v>10500</v>
      </c>
      <c r="F89" s="10" t="s">
        <v>1354</v>
      </c>
      <c r="G89" s="9"/>
    </row>
    <row r="90" spans="1:7" ht="94.5" x14ac:dyDescent="0.25">
      <c r="A90" s="26">
        <v>44965</v>
      </c>
      <c r="B90" s="27" t="s">
        <v>1355</v>
      </c>
      <c r="C90" s="16">
        <v>1</v>
      </c>
      <c r="D90" s="29" t="s">
        <v>1345</v>
      </c>
      <c r="E90" s="29">
        <v>4150</v>
      </c>
      <c r="F90" s="80" t="s">
        <v>1356</v>
      </c>
      <c r="G90" s="30">
        <v>113466048</v>
      </c>
    </row>
    <row r="91" spans="1:7" ht="67.5" x14ac:dyDescent="0.25">
      <c r="A91" s="6">
        <v>44965</v>
      </c>
      <c r="B91" s="7" t="s">
        <v>1357</v>
      </c>
      <c r="C91" s="16">
        <f>+E91/D91</f>
        <v>200</v>
      </c>
      <c r="D91" s="8">
        <v>17.07</v>
      </c>
      <c r="E91" s="8">
        <v>3414</v>
      </c>
      <c r="F91" s="10" t="s">
        <v>1349</v>
      </c>
      <c r="G91" s="9"/>
    </row>
    <row r="92" spans="1:7" ht="81" x14ac:dyDescent="0.25">
      <c r="A92" s="6">
        <v>44965</v>
      </c>
      <c r="B92" s="7" t="s">
        <v>1358</v>
      </c>
      <c r="C92" s="16">
        <f>+E92/D92</f>
        <v>500.00000000000006</v>
      </c>
      <c r="D92" s="8">
        <v>2.5499999999999998</v>
      </c>
      <c r="E92" s="11">
        <v>1275</v>
      </c>
      <c r="F92" s="10" t="s">
        <v>1359</v>
      </c>
      <c r="G92" s="9">
        <v>66658675</v>
      </c>
    </row>
    <row r="93" spans="1:7" ht="81" x14ac:dyDescent="0.25">
      <c r="A93" s="6">
        <v>44965</v>
      </c>
      <c r="B93" s="7" t="s">
        <v>1360</v>
      </c>
      <c r="C93" s="16">
        <f>+E93/D93</f>
        <v>1000</v>
      </c>
      <c r="D93" s="8">
        <v>2</v>
      </c>
      <c r="E93" s="11">
        <v>2000</v>
      </c>
      <c r="F93" s="10" t="s">
        <v>1361</v>
      </c>
      <c r="G93" s="9">
        <v>38231425</v>
      </c>
    </row>
    <row r="94" spans="1:7" ht="54" x14ac:dyDescent="0.25">
      <c r="A94" s="6">
        <v>44965</v>
      </c>
      <c r="B94" s="7" t="s">
        <v>1362</v>
      </c>
      <c r="C94" s="16">
        <f>+E94/D94</f>
        <v>7</v>
      </c>
      <c r="D94" s="8">
        <v>1210</v>
      </c>
      <c r="E94" s="11">
        <v>8470</v>
      </c>
      <c r="F94" s="10" t="s">
        <v>901</v>
      </c>
      <c r="G94" s="9">
        <v>92062237</v>
      </c>
    </row>
    <row r="95" spans="1:7" ht="40.5" x14ac:dyDescent="0.25">
      <c r="A95" s="6">
        <v>44965</v>
      </c>
      <c r="B95" s="7" t="s">
        <v>1363</v>
      </c>
      <c r="C95" s="16">
        <v>1</v>
      </c>
      <c r="D95" s="8">
        <v>24255</v>
      </c>
      <c r="E95" s="11">
        <v>24255</v>
      </c>
      <c r="F95" s="10" t="s">
        <v>1269</v>
      </c>
      <c r="G95" s="9" t="s">
        <v>556</v>
      </c>
    </row>
    <row r="96" spans="1:7" ht="40.5" x14ac:dyDescent="0.25">
      <c r="A96" s="6">
        <v>44965</v>
      </c>
      <c r="B96" s="7" t="s">
        <v>1364</v>
      </c>
      <c r="C96" s="16">
        <v>1</v>
      </c>
      <c r="D96" s="8">
        <v>19845</v>
      </c>
      <c r="E96" s="11">
        <v>19845</v>
      </c>
      <c r="F96" s="10" t="s">
        <v>1269</v>
      </c>
      <c r="G96" s="9" t="s">
        <v>556</v>
      </c>
    </row>
    <row r="97" spans="1:7" ht="108" x14ac:dyDescent="0.25">
      <c r="A97" s="6">
        <v>44966</v>
      </c>
      <c r="B97" s="7" t="s">
        <v>1365</v>
      </c>
      <c r="C97" s="16">
        <v>1</v>
      </c>
      <c r="D97" s="8">
        <v>1950</v>
      </c>
      <c r="E97" s="11">
        <v>1950</v>
      </c>
      <c r="F97" s="10" t="s">
        <v>1366</v>
      </c>
      <c r="G97" s="9">
        <v>74818430</v>
      </c>
    </row>
    <row r="98" spans="1:7" ht="81" x14ac:dyDescent="0.25">
      <c r="A98" s="6">
        <v>44966</v>
      </c>
      <c r="B98" s="7" t="s">
        <v>1367</v>
      </c>
      <c r="C98" s="16">
        <v>1</v>
      </c>
      <c r="D98" s="8">
        <v>13475</v>
      </c>
      <c r="E98" s="11">
        <v>13475</v>
      </c>
      <c r="F98" s="10" t="s">
        <v>993</v>
      </c>
      <c r="G98" s="9">
        <v>46720111</v>
      </c>
    </row>
    <row r="99" spans="1:7" ht="175.5" x14ac:dyDescent="0.25">
      <c r="A99" s="6">
        <v>44966</v>
      </c>
      <c r="B99" s="7" t="s">
        <v>1368</v>
      </c>
      <c r="C99" s="16">
        <f>+E99/D99</f>
        <v>150</v>
      </c>
      <c r="D99" s="8">
        <v>70</v>
      </c>
      <c r="E99" s="8">
        <v>10500</v>
      </c>
      <c r="F99" s="10" t="s">
        <v>1291</v>
      </c>
      <c r="G99" s="9">
        <v>99074303</v>
      </c>
    </row>
    <row r="100" spans="1:7" ht="189" x14ac:dyDescent="0.25">
      <c r="A100" s="6">
        <v>44966</v>
      </c>
      <c r="B100" s="7" t="s">
        <v>1369</v>
      </c>
      <c r="C100" s="16">
        <v>1</v>
      </c>
      <c r="D100" s="8" t="s">
        <v>1345</v>
      </c>
      <c r="E100" s="8">
        <v>20190</v>
      </c>
      <c r="F100" s="10" t="s">
        <v>1370</v>
      </c>
      <c r="G100" s="9">
        <v>90166841</v>
      </c>
    </row>
    <row r="101" spans="1:7" ht="135" x14ac:dyDescent="0.25">
      <c r="A101" s="6">
        <v>44966</v>
      </c>
      <c r="B101" s="7" t="s">
        <v>1371</v>
      </c>
      <c r="C101" s="16">
        <f>+E101/D101</f>
        <v>6000</v>
      </c>
      <c r="D101" s="8">
        <v>1.25</v>
      </c>
      <c r="E101" s="8">
        <v>7500</v>
      </c>
      <c r="F101" s="10" t="s">
        <v>1372</v>
      </c>
      <c r="G101" s="9">
        <v>14199947</v>
      </c>
    </row>
    <row r="102" spans="1:7" ht="121.5" x14ac:dyDescent="0.25">
      <c r="A102" s="6">
        <v>44966</v>
      </c>
      <c r="B102" s="7" t="s">
        <v>1373</v>
      </c>
      <c r="C102" s="16">
        <v>1</v>
      </c>
      <c r="D102" s="8" t="s">
        <v>1345</v>
      </c>
      <c r="E102" s="8">
        <v>20520</v>
      </c>
      <c r="F102" s="10" t="s">
        <v>1374</v>
      </c>
      <c r="G102" s="9">
        <v>23298561</v>
      </c>
    </row>
    <row r="103" spans="1:7" ht="121.5" x14ac:dyDescent="0.25">
      <c r="A103" s="6">
        <v>44966</v>
      </c>
      <c r="B103" s="7" t="s">
        <v>1375</v>
      </c>
      <c r="C103" s="16">
        <v>1</v>
      </c>
      <c r="D103" s="8" t="s">
        <v>1345</v>
      </c>
      <c r="E103" s="8">
        <v>13075</v>
      </c>
      <c r="F103" s="10" t="s">
        <v>1356</v>
      </c>
      <c r="G103" s="9">
        <v>113466048</v>
      </c>
    </row>
    <row r="104" spans="1:7" ht="121.5" x14ac:dyDescent="0.25">
      <c r="A104" s="6">
        <v>44966</v>
      </c>
      <c r="B104" s="7" t="s">
        <v>1376</v>
      </c>
      <c r="C104" s="16">
        <v>1</v>
      </c>
      <c r="D104" s="8" t="s">
        <v>1345</v>
      </c>
      <c r="E104" s="8">
        <v>10665</v>
      </c>
      <c r="F104" s="9" t="s">
        <v>1377</v>
      </c>
      <c r="G104" s="9">
        <v>4851498</v>
      </c>
    </row>
    <row r="105" spans="1:7" ht="81" x14ac:dyDescent="0.25">
      <c r="A105" s="6">
        <v>44966</v>
      </c>
      <c r="B105" s="7" t="s">
        <v>1378</v>
      </c>
      <c r="C105" s="16">
        <v>1</v>
      </c>
      <c r="D105" s="8">
        <v>75</v>
      </c>
      <c r="E105" s="11">
        <v>18750</v>
      </c>
      <c r="F105" s="10" t="s">
        <v>1379</v>
      </c>
      <c r="G105" s="9">
        <v>12341606</v>
      </c>
    </row>
    <row r="106" spans="1:7" ht="337.5" x14ac:dyDescent="0.25">
      <c r="A106" s="6">
        <v>44966</v>
      </c>
      <c r="B106" s="7" t="s">
        <v>1380</v>
      </c>
      <c r="C106" s="16">
        <v>1</v>
      </c>
      <c r="D106" s="8" t="s">
        <v>1345</v>
      </c>
      <c r="E106" s="11">
        <v>14930</v>
      </c>
      <c r="F106" s="10" t="s">
        <v>1379</v>
      </c>
      <c r="G106" s="9">
        <v>12341606</v>
      </c>
    </row>
    <row r="107" spans="1:7" ht="81" x14ac:dyDescent="0.25">
      <c r="A107" s="6">
        <v>44966</v>
      </c>
      <c r="B107" s="7" t="s">
        <v>1381</v>
      </c>
      <c r="C107" s="16">
        <f>+E107/D107</f>
        <v>30000</v>
      </c>
      <c r="D107" s="8">
        <v>0.44</v>
      </c>
      <c r="E107" s="11">
        <v>13200</v>
      </c>
      <c r="F107" s="10" t="s">
        <v>1372</v>
      </c>
      <c r="G107" s="9">
        <v>14199947</v>
      </c>
    </row>
    <row r="108" spans="1:7" ht="81" x14ac:dyDescent="0.25">
      <c r="A108" s="6">
        <v>44966</v>
      </c>
      <c r="B108" s="7" t="s">
        <v>1382</v>
      </c>
      <c r="C108" s="16">
        <f>+E108/D108</f>
        <v>6000</v>
      </c>
      <c r="D108" s="8">
        <v>2.85</v>
      </c>
      <c r="E108" s="11">
        <v>17100</v>
      </c>
      <c r="F108" s="10" t="s">
        <v>1377</v>
      </c>
      <c r="G108" s="9">
        <v>4851498</v>
      </c>
    </row>
    <row r="109" spans="1:7" ht="67.5" x14ac:dyDescent="0.25">
      <c r="A109" s="6">
        <v>44967</v>
      </c>
      <c r="B109" s="7" t="s">
        <v>1383</v>
      </c>
      <c r="C109" s="16">
        <f>+E109/D109</f>
        <v>130</v>
      </c>
      <c r="D109" s="8">
        <v>20</v>
      </c>
      <c r="E109" s="11">
        <v>2600</v>
      </c>
      <c r="F109" s="10" t="s">
        <v>1291</v>
      </c>
      <c r="G109" s="9">
        <v>99074303</v>
      </c>
    </row>
    <row r="110" spans="1:7" ht="54" x14ac:dyDescent="0.25">
      <c r="A110" s="6">
        <v>44967</v>
      </c>
      <c r="B110" s="7" t="s">
        <v>1384</v>
      </c>
      <c r="C110" s="16">
        <v>1</v>
      </c>
      <c r="D110" s="8">
        <v>24900</v>
      </c>
      <c r="E110" s="8">
        <v>24900</v>
      </c>
      <c r="F110" s="10" t="s">
        <v>1385</v>
      </c>
      <c r="G110" s="9">
        <v>68939507</v>
      </c>
    </row>
    <row r="111" spans="1:7" ht="81" x14ac:dyDescent="0.25">
      <c r="A111" s="6">
        <v>44967</v>
      </c>
      <c r="B111" s="7" t="s">
        <v>1386</v>
      </c>
      <c r="C111" s="16">
        <f>+E111/D111</f>
        <v>2000</v>
      </c>
      <c r="D111" s="8">
        <v>11.9</v>
      </c>
      <c r="E111" s="11">
        <v>23800</v>
      </c>
      <c r="F111" s="10" t="s">
        <v>1387</v>
      </c>
      <c r="G111" s="9">
        <v>73169269</v>
      </c>
    </row>
    <row r="112" spans="1:7" ht="81" x14ac:dyDescent="0.25">
      <c r="A112" s="6">
        <v>44967</v>
      </c>
      <c r="B112" s="7" t="s">
        <v>1388</v>
      </c>
      <c r="C112" s="16">
        <f>+E112/D112</f>
        <v>3600</v>
      </c>
      <c r="D112" s="8">
        <v>1.25</v>
      </c>
      <c r="E112" s="8">
        <v>4500</v>
      </c>
      <c r="F112" s="10" t="s">
        <v>1202</v>
      </c>
      <c r="G112" s="9">
        <v>86580981</v>
      </c>
    </row>
    <row r="113" spans="1:7" ht="67.5" x14ac:dyDescent="0.25">
      <c r="A113" s="6">
        <v>44967</v>
      </c>
      <c r="B113" s="7" t="s">
        <v>1389</v>
      </c>
      <c r="C113" s="16">
        <v>1</v>
      </c>
      <c r="D113" s="8">
        <v>11885</v>
      </c>
      <c r="E113" s="8">
        <v>11885</v>
      </c>
      <c r="F113" s="10" t="s">
        <v>717</v>
      </c>
      <c r="G113" s="9">
        <v>16900979</v>
      </c>
    </row>
    <row r="114" spans="1:7" ht="54" x14ac:dyDescent="0.25">
      <c r="A114" s="6">
        <v>44967</v>
      </c>
      <c r="B114" s="7" t="s">
        <v>1390</v>
      </c>
      <c r="C114" s="16">
        <f>+E114/D114</f>
        <v>3</v>
      </c>
      <c r="D114" s="8">
        <v>525</v>
      </c>
      <c r="E114" s="8">
        <v>1575</v>
      </c>
      <c r="F114" s="10" t="s">
        <v>1391</v>
      </c>
      <c r="G114" s="9">
        <v>84127759</v>
      </c>
    </row>
    <row r="115" spans="1:7" ht="94.5" x14ac:dyDescent="0.25">
      <c r="A115" s="6">
        <v>44967</v>
      </c>
      <c r="B115" s="7" t="s">
        <v>1392</v>
      </c>
      <c r="C115" s="16">
        <v>1</v>
      </c>
      <c r="D115" s="8" t="s">
        <v>1345</v>
      </c>
      <c r="E115" s="11">
        <v>4770</v>
      </c>
      <c r="F115" s="10" t="s">
        <v>1393</v>
      </c>
      <c r="G115" s="51">
        <v>25917579</v>
      </c>
    </row>
    <row r="116" spans="1:7" ht="67.5" x14ac:dyDescent="0.25">
      <c r="A116" s="6">
        <v>44967</v>
      </c>
      <c r="B116" s="7" t="s">
        <v>1394</v>
      </c>
      <c r="C116" s="16">
        <v>1</v>
      </c>
      <c r="D116" s="8">
        <v>1699</v>
      </c>
      <c r="E116" s="11">
        <v>1699</v>
      </c>
      <c r="F116" s="10" t="s">
        <v>1395</v>
      </c>
      <c r="G116" s="9">
        <v>32375913</v>
      </c>
    </row>
    <row r="117" spans="1:7" ht="67.5" x14ac:dyDescent="0.25">
      <c r="A117" s="6">
        <v>44973</v>
      </c>
      <c r="B117" s="7" t="s">
        <v>1396</v>
      </c>
      <c r="C117" s="16">
        <v>1</v>
      </c>
      <c r="D117" s="8">
        <v>25000</v>
      </c>
      <c r="E117" s="8">
        <v>25000</v>
      </c>
      <c r="F117" s="9" t="s">
        <v>520</v>
      </c>
      <c r="G117" s="9">
        <v>5750814</v>
      </c>
    </row>
    <row r="118" spans="1:7" ht="67.5" x14ac:dyDescent="0.25">
      <c r="A118" s="6">
        <v>44973</v>
      </c>
      <c r="B118" s="7" t="s">
        <v>1397</v>
      </c>
      <c r="C118" s="16">
        <v>1</v>
      </c>
      <c r="D118" s="8">
        <v>23594</v>
      </c>
      <c r="E118" s="11">
        <v>23594</v>
      </c>
      <c r="F118" s="10" t="s">
        <v>1279</v>
      </c>
      <c r="G118" s="9">
        <v>62470515</v>
      </c>
    </row>
    <row r="119" spans="1:7" ht="162" x14ac:dyDescent="0.25">
      <c r="A119" s="6">
        <v>44973</v>
      </c>
      <c r="B119" s="7" t="s">
        <v>1398</v>
      </c>
      <c r="C119" s="16">
        <v>1</v>
      </c>
      <c r="D119" s="8">
        <v>21406</v>
      </c>
      <c r="E119" s="11">
        <v>21406</v>
      </c>
      <c r="F119" s="10" t="s">
        <v>1328</v>
      </c>
      <c r="G119" s="9">
        <v>4539559</v>
      </c>
    </row>
    <row r="120" spans="1:7" ht="94.5" x14ac:dyDescent="0.25">
      <c r="A120" s="6">
        <v>44973</v>
      </c>
      <c r="B120" s="7" t="s">
        <v>1399</v>
      </c>
      <c r="C120" s="16">
        <v>1</v>
      </c>
      <c r="D120" s="8">
        <v>3964.4</v>
      </c>
      <c r="E120" s="8">
        <v>3964.4</v>
      </c>
      <c r="F120" s="10" t="s">
        <v>1400</v>
      </c>
      <c r="G120" s="9">
        <v>6882072</v>
      </c>
    </row>
    <row r="121" spans="1:7" ht="94.5" x14ac:dyDescent="0.25">
      <c r="A121" s="6">
        <v>44974</v>
      </c>
      <c r="B121" s="7" t="s">
        <v>1401</v>
      </c>
      <c r="C121" s="16">
        <v>1</v>
      </c>
      <c r="D121" s="8">
        <v>22500</v>
      </c>
      <c r="E121" s="11">
        <v>22500</v>
      </c>
      <c r="F121" s="9" t="s">
        <v>1402</v>
      </c>
      <c r="G121" s="9">
        <v>15817164</v>
      </c>
    </row>
    <row r="122" spans="1:7" ht="67.5" x14ac:dyDescent="0.25">
      <c r="A122" s="6">
        <v>44974</v>
      </c>
      <c r="B122" s="7" t="s">
        <v>1403</v>
      </c>
      <c r="C122" s="16">
        <v>1</v>
      </c>
      <c r="D122" s="8">
        <v>15000</v>
      </c>
      <c r="E122" s="8">
        <v>15000</v>
      </c>
      <c r="F122" s="10" t="s">
        <v>1404</v>
      </c>
      <c r="G122" s="9">
        <v>101444567</v>
      </c>
    </row>
    <row r="123" spans="1:7" ht="81" x14ac:dyDescent="0.25">
      <c r="A123" s="6">
        <v>44974</v>
      </c>
      <c r="B123" s="7" t="s">
        <v>1405</v>
      </c>
      <c r="C123" s="16">
        <v>1</v>
      </c>
      <c r="D123" s="8">
        <v>2488.0500000000002</v>
      </c>
      <c r="E123" s="8">
        <v>2488.0500000000002</v>
      </c>
      <c r="F123" s="9" t="s">
        <v>1395</v>
      </c>
      <c r="G123" s="9">
        <v>32375913</v>
      </c>
    </row>
    <row r="124" spans="1:7" ht="81" x14ac:dyDescent="0.25">
      <c r="A124" s="6">
        <v>44974</v>
      </c>
      <c r="B124" s="7" t="s">
        <v>1406</v>
      </c>
      <c r="C124" s="16">
        <v>1</v>
      </c>
      <c r="D124" s="8">
        <v>16932</v>
      </c>
      <c r="E124" s="8">
        <v>16932</v>
      </c>
      <c r="F124" s="9" t="s">
        <v>1395</v>
      </c>
      <c r="G124" s="9">
        <v>32375913</v>
      </c>
    </row>
    <row r="125" spans="1:7" ht="40.5" x14ac:dyDescent="0.25">
      <c r="A125" s="6">
        <v>44974</v>
      </c>
      <c r="B125" s="7" t="s">
        <v>1407</v>
      </c>
      <c r="C125" s="16">
        <v>1</v>
      </c>
      <c r="D125" s="8">
        <v>4400</v>
      </c>
      <c r="E125" s="8">
        <v>4400</v>
      </c>
      <c r="F125" s="10" t="s">
        <v>1408</v>
      </c>
      <c r="G125" s="9">
        <v>96732571</v>
      </c>
    </row>
    <row r="126" spans="1:7" ht="81" x14ac:dyDescent="0.25">
      <c r="A126" s="6">
        <v>44977</v>
      </c>
      <c r="B126" s="7" t="s">
        <v>1409</v>
      </c>
      <c r="C126" s="16">
        <v>1</v>
      </c>
      <c r="D126" s="8">
        <v>23530</v>
      </c>
      <c r="E126" s="8">
        <v>23530</v>
      </c>
      <c r="F126" s="10" t="s">
        <v>1410</v>
      </c>
      <c r="G126" s="9">
        <v>29512905</v>
      </c>
    </row>
    <row r="127" spans="1:7" ht="67.5" x14ac:dyDescent="0.25">
      <c r="A127" s="6">
        <v>44977</v>
      </c>
      <c r="B127" s="7" t="s">
        <v>1411</v>
      </c>
      <c r="C127" s="16">
        <v>1</v>
      </c>
      <c r="D127" s="8">
        <v>10800</v>
      </c>
      <c r="E127" s="11">
        <v>10800</v>
      </c>
      <c r="F127" s="10" t="s">
        <v>1412</v>
      </c>
      <c r="G127" s="9">
        <v>1532227</v>
      </c>
    </row>
    <row r="128" spans="1:7" ht="81" x14ac:dyDescent="0.25">
      <c r="A128" s="6">
        <v>44977</v>
      </c>
      <c r="B128" s="7" t="s">
        <v>1413</v>
      </c>
      <c r="C128" s="16">
        <v>1</v>
      </c>
      <c r="D128" s="8">
        <v>2480</v>
      </c>
      <c r="E128" s="8">
        <v>2480</v>
      </c>
      <c r="F128" s="10" t="s">
        <v>1414</v>
      </c>
      <c r="G128" s="9">
        <v>89361180</v>
      </c>
    </row>
    <row r="129" spans="1:7" ht="135" x14ac:dyDescent="0.25">
      <c r="A129" s="6">
        <v>44977</v>
      </c>
      <c r="B129" s="7" t="s">
        <v>1415</v>
      </c>
      <c r="C129" s="16">
        <v>1</v>
      </c>
      <c r="D129" s="8">
        <v>8500</v>
      </c>
      <c r="E129" s="11">
        <v>8500</v>
      </c>
      <c r="F129" s="10" t="s">
        <v>1416</v>
      </c>
      <c r="G129" s="9">
        <v>35354739</v>
      </c>
    </row>
    <row r="130" spans="1:7" ht="67.5" x14ac:dyDescent="0.25">
      <c r="A130" s="6">
        <v>44978</v>
      </c>
      <c r="B130" s="7" t="s">
        <v>1417</v>
      </c>
      <c r="C130" s="16">
        <v>1</v>
      </c>
      <c r="D130" s="8">
        <v>28995</v>
      </c>
      <c r="E130" s="8">
        <v>28995</v>
      </c>
      <c r="F130" s="10" t="s">
        <v>1418</v>
      </c>
      <c r="G130" s="9">
        <v>17001536</v>
      </c>
    </row>
    <row r="131" spans="1:7" ht="54" x14ac:dyDescent="0.25">
      <c r="A131" s="6">
        <v>44981</v>
      </c>
      <c r="B131" s="7" t="s">
        <v>1419</v>
      </c>
      <c r="C131" s="16">
        <v>1</v>
      </c>
      <c r="D131" s="8">
        <v>14100</v>
      </c>
      <c r="E131" s="8">
        <v>14100</v>
      </c>
      <c r="F131" s="10" t="s">
        <v>1420</v>
      </c>
      <c r="G131" s="9" t="s">
        <v>1421</v>
      </c>
    </row>
    <row r="132" spans="1:7" ht="67.5" x14ac:dyDescent="0.25">
      <c r="A132" s="6">
        <v>44981</v>
      </c>
      <c r="B132" s="7" t="s">
        <v>1422</v>
      </c>
      <c r="C132" s="16">
        <v>1</v>
      </c>
      <c r="D132" s="8">
        <v>450</v>
      </c>
      <c r="E132" s="11">
        <v>5700</v>
      </c>
      <c r="F132" s="13" t="s">
        <v>1423</v>
      </c>
      <c r="G132" s="9">
        <v>9929290</v>
      </c>
    </row>
    <row r="133" spans="1:7" ht="243" x14ac:dyDescent="0.25">
      <c r="A133" s="6">
        <v>44981</v>
      </c>
      <c r="B133" s="7" t="s">
        <v>1424</v>
      </c>
      <c r="C133" s="16">
        <v>1</v>
      </c>
      <c r="D133" s="8">
        <v>5725</v>
      </c>
      <c r="E133" s="8">
        <v>5725</v>
      </c>
      <c r="F133" s="9" t="s">
        <v>1414</v>
      </c>
      <c r="G133" s="9">
        <v>89361180</v>
      </c>
    </row>
    <row r="134" spans="1:7" ht="67.5" x14ac:dyDescent="0.25">
      <c r="A134" s="6">
        <v>44981</v>
      </c>
      <c r="B134" s="7" t="s">
        <v>1425</v>
      </c>
      <c r="C134" s="16">
        <v>1</v>
      </c>
      <c r="D134" s="8">
        <v>1752.8</v>
      </c>
      <c r="E134" s="8">
        <v>1752.8</v>
      </c>
      <c r="F134" s="9" t="s">
        <v>1426</v>
      </c>
      <c r="G134" s="9">
        <v>4863461</v>
      </c>
    </row>
    <row r="135" spans="1:7" ht="54" x14ac:dyDescent="0.25">
      <c r="A135" s="6">
        <v>44981</v>
      </c>
      <c r="B135" s="7" t="s">
        <v>1427</v>
      </c>
      <c r="C135" s="16">
        <v>1</v>
      </c>
      <c r="D135" s="8">
        <v>4950</v>
      </c>
      <c r="E135" s="8">
        <v>4950</v>
      </c>
      <c r="F135" s="9" t="s">
        <v>677</v>
      </c>
      <c r="G135" s="9">
        <v>12338265</v>
      </c>
    </row>
    <row r="136" spans="1:7" ht="67.5" x14ac:dyDescent="0.25">
      <c r="A136" s="6">
        <v>44981</v>
      </c>
      <c r="B136" s="7" t="s">
        <v>1428</v>
      </c>
      <c r="C136" s="16">
        <f>+E136/D136</f>
        <v>5</v>
      </c>
      <c r="D136" s="8">
        <v>7347</v>
      </c>
      <c r="E136" s="8">
        <f>D136*5</f>
        <v>36735</v>
      </c>
      <c r="F136" s="9" t="s">
        <v>1429</v>
      </c>
      <c r="G136" s="9">
        <v>65660595</v>
      </c>
    </row>
    <row r="137" spans="1:7" ht="94.5" x14ac:dyDescent="0.25">
      <c r="A137" s="6">
        <v>44981</v>
      </c>
      <c r="B137" s="9" t="s">
        <v>1430</v>
      </c>
      <c r="C137" s="16">
        <v>1</v>
      </c>
      <c r="D137" s="8">
        <v>14107.09</v>
      </c>
      <c r="E137" s="8">
        <v>14107.09</v>
      </c>
      <c r="F137" s="9" t="s">
        <v>1395</v>
      </c>
      <c r="G137" s="9">
        <v>32375913</v>
      </c>
    </row>
    <row r="138" spans="1:7" ht="67.5" x14ac:dyDescent="0.25">
      <c r="A138" s="6">
        <v>44981</v>
      </c>
      <c r="B138" s="7" t="s">
        <v>1431</v>
      </c>
      <c r="C138" s="16">
        <v>1</v>
      </c>
      <c r="D138" s="8">
        <v>2560</v>
      </c>
      <c r="E138" s="8">
        <v>2560</v>
      </c>
      <c r="F138" s="9" t="s">
        <v>1393</v>
      </c>
      <c r="G138" s="9">
        <v>25917579</v>
      </c>
    </row>
    <row r="139" spans="1:7" ht="94.5" x14ac:dyDescent="0.25">
      <c r="A139" s="6">
        <v>44981</v>
      </c>
      <c r="B139" s="7" t="s">
        <v>1432</v>
      </c>
      <c r="C139" s="16">
        <v>1</v>
      </c>
      <c r="D139" s="8">
        <v>8100</v>
      </c>
      <c r="E139" s="8">
        <v>8100</v>
      </c>
      <c r="F139" s="9" t="s">
        <v>1295</v>
      </c>
      <c r="G139" s="9">
        <v>66545463</v>
      </c>
    </row>
    <row r="140" spans="1:7" ht="66" x14ac:dyDescent="0.25">
      <c r="A140" s="6">
        <v>44981</v>
      </c>
      <c r="B140" s="81" t="s">
        <v>1433</v>
      </c>
      <c r="C140" s="16">
        <v>1</v>
      </c>
      <c r="D140" s="8">
        <v>2200</v>
      </c>
      <c r="E140" s="8">
        <v>2200</v>
      </c>
      <c r="F140" s="9" t="s">
        <v>1434</v>
      </c>
      <c r="G140" s="9">
        <v>12128570</v>
      </c>
    </row>
    <row r="141" spans="1:7" ht="40.5" x14ac:dyDescent="0.25">
      <c r="A141" s="6">
        <v>44981</v>
      </c>
      <c r="B141" s="7" t="s">
        <v>1435</v>
      </c>
      <c r="C141" s="16">
        <v>1</v>
      </c>
      <c r="D141" s="8">
        <v>20577</v>
      </c>
      <c r="E141" s="8">
        <v>20577</v>
      </c>
      <c r="F141" s="9" t="s">
        <v>1395</v>
      </c>
      <c r="G141" s="9">
        <v>32375913</v>
      </c>
    </row>
    <row r="142" spans="1:7" ht="40.5" x14ac:dyDescent="0.25">
      <c r="A142" s="6">
        <v>44981</v>
      </c>
      <c r="B142" s="7" t="s">
        <v>1436</v>
      </c>
      <c r="C142" s="16">
        <v>1</v>
      </c>
      <c r="D142" s="8">
        <v>13000</v>
      </c>
      <c r="E142" s="8">
        <v>13000</v>
      </c>
      <c r="F142" s="9" t="s">
        <v>1437</v>
      </c>
      <c r="G142" s="9">
        <v>81156197</v>
      </c>
    </row>
    <row r="143" spans="1:7" ht="108" x14ac:dyDescent="0.25">
      <c r="A143" s="6">
        <v>44981</v>
      </c>
      <c r="B143" s="7" t="s">
        <v>1438</v>
      </c>
      <c r="C143" s="16">
        <v>1</v>
      </c>
      <c r="D143" s="8">
        <v>5691</v>
      </c>
      <c r="E143" s="8">
        <v>5691</v>
      </c>
      <c r="F143" s="9" t="s">
        <v>681</v>
      </c>
      <c r="G143" s="9" t="s">
        <v>1439</v>
      </c>
    </row>
    <row r="144" spans="1:7" x14ac:dyDescent="0.25">
      <c r="A144" s="209" t="s">
        <v>1440</v>
      </c>
      <c r="B144" s="210"/>
      <c r="C144" s="210"/>
      <c r="D144" s="210"/>
      <c r="E144" s="210"/>
      <c r="F144" s="210"/>
      <c r="G144" s="210"/>
    </row>
    <row r="145" spans="1:7" ht="94.5" x14ac:dyDescent="0.25">
      <c r="A145" s="6">
        <v>44987</v>
      </c>
      <c r="B145" s="7" t="s">
        <v>1441</v>
      </c>
      <c r="C145" s="16">
        <v>1</v>
      </c>
      <c r="D145" s="8">
        <v>4256</v>
      </c>
      <c r="E145" s="11">
        <v>4256</v>
      </c>
      <c r="F145" s="9" t="s">
        <v>1442</v>
      </c>
      <c r="G145" s="9">
        <v>23829907</v>
      </c>
    </row>
    <row r="146" spans="1:7" ht="135" x14ac:dyDescent="0.25">
      <c r="A146" s="6">
        <v>44987</v>
      </c>
      <c r="B146" s="7" t="s">
        <v>1443</v>
      </c>
      <c r="C146" s="16">
        <v>1</v>
      </c>
      <c r="D146" s="8">
        <v>5120</v>
      </c>
      <c r="E146" s="11">
        <v>5120</v>
      </c>
      <c r="F146" s="9" t="s">
        <v>1356</v>
      </c>
      <c r="G146" s="9">
        <v>113466048</v>
      </c>
    </row>
    <row r="147" spans="1:7" ht="94.5" x14ac:dyDescent="0.25">
      <c r="A147" s="6">
        <v>44987</v>
      </c>
      <c r="B147" s="7" t="s">
        <v>1444</v>
      </c>
      <c r="C147" s="16">
        <v>1</v>
      </c>
      <c r="D147" s="8">
        <v>4281.8999999999996</v>
      </c>
      <c r="E147" s="11">
        <v>4281.8999999999996</v>
      </c>
      <c r="F147" s="9" t="s">
        <v>1445</v>
      </c>
      <c r="G147" s="56">
        <v>68337256</v>
      </c>
    </row>
    <row r="148" spans="1:7" ht="81" x14ac:dyDescent="0.25">
      <c r="A148" s="6">
        <v>44988</v>
      </c>
      <c r="B148" s="7" t="s">
        <v>1446</v>
      </c>
      <c r="C148" s="16">
        <f>+E148/D148</f>
        <v>100</v>
      </c>
      <c r="D148" s="8">
        <v>34</v>
      </c>
      <c r="E148" s="11">
        <v>3400</v>
      </c>
      <c r="F148" s="9" t="s">
        <v>1447</v>
      </c>
      <c r="G148" s="56">
        <v>47630302</v>
      </c>
    </row>
    <row r="149" spans="1:7" ht="81" x14ac:dyDescent="0.25">
      <c r="A149" s="6">
        <v>44988</v>
      </c>
      <c r="B149" s="7" t="s">
        <v>1448</v>
      </c>
      <c r="C149" s="16">
        <f>+E149/D149</f>
        <v>1</v>
      </c>
      <c r="D149" s="8">
        <v>7130</v>
      </c>
      <c r="E149" s="11">
        <v>7130</v>
      </c>
      <c r="F149" s="9" t="s">
        <v>1449</v>
      </c>
      <c r="G149" s="9">
        <v>73317284</v>
      </c>
    </row>
    <row r="150" spans="1:7" ht="40.5" x14ac:dyDescent="0.25">
      <c r="A150" s="6">
        <v>44988</v>
      </c>
      <c r="B150" s="7" t="s">
        <v>1450</v>
      </c>
      <c r="C150" s="16">
        <v>1</v>
      </c>
      <c r="D150" s="8">
        <v>23336.85</v>
      </c>
      <c r="E150" s="8">
        <v>23336.85</v>
      </c>
      <c r="F150" s="13" t="s">
        <v>1395</v>
      </c>
      <c r="G150" s="9">
        <v>32375913</v>
      </c>
    </row>
    <row r="151" spans="1:7" ht="40.5" x14ac:dyDescent="0.25">
      <c r="A151" s="14">
        <v>44991</v>
      </c>
      <c r="B151" s="7" t="s">
        <v>1451</v>
      </c>
      <c r="C151" s="16">
        <v>1</v>
      </c>
      <c r="D151" s="8">
        <v>5850</v>
      </c>
      <c r="E151" s="11">
        <v>5850</v>
      </c>
      <c r="F151" s="9" t="s">
        <v>1414</v>
      </c>
      <c r="G151" s="9">
        <v>89361180</v>
      </c>
    </row>
    <row r="152" spans="1:7" ht="108" x14ac:dyDescent="0.25">
      <c r="A152" s="6">
        <v>44991</v>
      </c>
      <c r="B152" s="7" t="s">
        <v>1452</v>
      </c>
      <c r="C152" s="16">
        <v>1</v>
      </c>
      <c r="D152" s="8">
        <v>1500</v>
      </c>
      <c r="E152" s="11">
        <v>1500</v>
      </c>
      <c r="F152" s="9" t="s">
        <v>1453</v>
      </c>
      <c r="G152" s="9">
        <v>44127464</v>
      </c>
    </row>
    <row r="153" spans="1:7" ht="202.5" x14ac:dyDescent="0.25">
      <c r="A153" s="6">
        <v>44991</v>
      </c>
      <c r="B153" s="7" t="s">
        <v>1454</v>
      </c>
      <c r="C153" s="16">
        <v>1</v>
      </c>
      <c r="D153" s="8">
        <v>13775</v>
      </c>
      <c r="E153" s="8">
        <v>13775</v>
      </c>
      <c r="F153" s="9" t="s">
        <v>1455</v>
      </c>
      <c r="G153" s="9">
        <v>81156197</v>
      </c>
    </row>
    <row r="154" spans="1:7" ht="135" x14ac:dyDescent="0.25">
      <c r="A154" s="6">
        <v>44991</v>
      </c>
      <c r="B154" s="7" t="s">
        <v>1456</v>
      </c>
      <c r="C154" s="16">
        <v>1</v>
      </c>
      <c r="D154" s="8">
        <v>7475</v>
      </c>
      <c r="E154" s="84">
        <v>7475</v>
      </c>
      <c r="F154" s="9" t="s">
        <v>1319</v>
      </c>
      <c r="G154" s="9">
        <v>7995040</v>
      </c>
    </row>
    <row r="155" spans="1:7" ht="135" x14ac:dyDescent="0.25">
      <c r="A155" s="6">
        <v>44992</v>
      </c>
      <c r="B155" s="7" t="s">
        <v>1457</v>
      </c>
      <c r="C155" s="16">
        <v>1</v>
      </c>
      <c r="D155" s="8">
        <v>17406</v>
      </c>
      <c r="E155" s="8">
        <v>17406</v>
      </c>
      <c r="F155" s="9" t="s">
        <v>1328</v>
      </c>
      <c r="G155" s="9">
        <v>4539559</v>
      </c>
    </row>
    <row r="156" spans="1:7" ht="229.5" x14ac:dyDescent="0.25">
      <c r="A156" s="6">
        <v>44992</v>
      </c>
      <c r="B156" s="7" t="s">
        <v>1458</v>
      </c>
      <c r="C156" s="16">
        <v>1</v>
      </c>
      <c r="D156" s="8">
        <v>15805.05</v>
      </c>
      <c r="E156" s="8">
        <v>15805.05</v>
      </c>
      <c r="F156" s="9" t="s">
        <v>1295</v>
      </c>
      <c r="G156" s="9">
        <v>66545463</v>
      </c>
    </row>
    <row r="157" spans="1:7" ht="135" x14ac:dyDescent="0.25">
      <c r="A157" s="6">
        <v>44992</v>
      </c>
      <c r="B157" s="7" t="s">
        <v>1459</v>
      </c>
      <c r="C157" s="16">
        <f>+E157/D157</f>
        <v>9</v>
      </c>
      <c r="D157" s="8">
        <v>6000</v>
      </c>
      <c r="E157" s="11">
        <f>D157*9</f>
        <v>54000</v>
      </c>
      <c r="F157" s="9" t="s">
        <v>1460</v>
      </c>
      <c r="G157" s="9">
        <v>65284933</v>
      </c>
    </row>
    <row r="158" spans="1:7" ht="94.5" x14ac:dyDescent="0.25">
      <c r="A158" s="6">
        <v>44992</v>
      </c>
      <c r="B158" s="7" t="s">
        <v>1461</v>
      </c>
      <c r="C158" s="16">
        <f>+E158/D158</f>
        <v>1400</v>
      </c>
      <c r="D158" s="8">
        <v>60.36</v>
      </c>
      <c r="E158" s="11">
        <f>D158*1400</f>
        <v>84504</v>
      </c>
      <c r="F158" s="9" t="s">
        <v>1462</v>
      </c>
      <c r="G158" s="9">
        <v>105779792</v>
      </c>
    </row>
    <row r="159" spans="1:7" ht="67.5" x14ac:dyDescent="0.25">
      <c r="A159" s="6">
        <v>44992</v>
      </c>
      <c r="B159" s="7" t="s">
        <v>1463</v>
      </c>
      <c r="C159" s="16">
        <f>+E159/D159</f>
        <v>2</v>
      </c>
      <c r="D159" s="8">
        <v>40320</v>
      </c>
      <c r="E159" s="11">
        <f>D159*2</f>
        <v>80640</v>
      </c>
      <c r="F159" s="13" t="s">
        <v>1464</v>
      </c>
      <c r="G159" s="9">
        <v>61725390</v>
      </c>
    </row>
    <row r="160" spans="1:7" ht="121.5" x14ac:dyDescent="0.25">
      <c r="A160" s="6">
        <v>44992</v>
      </c>
      <c r="B160" s="7" t="s">
        <v>1465</v>
      </c>
      <c r="C160" s="16">
        <f>+E160/D160</f>
        <v>12</v>
      </c>
      <c r="D160" s="15">
        <v>5893.5</v>
      </c>
      <c r="E160" s="15">
        <f>D160*12</f>
        <v>70722</v>
      </c>
      <c r="F160" s="9" t="s">
        <v>1466</v>
      </c>
      <c r="G160" s="9">
        <v>24975168</v>
      </c>
    </row>
    <row r="161" spans="1:7" ht="54" x14ac:dyDescent="0.25">
      <c r="A161" s="6">
        <v>44992</v>
      </c>
      <c r="B161" s="7" t="s">
        <v>1467</v>
      </c>
      <c r="C161" s="16">
        <v>1</v>
      </c>
      <c r="D161" s="8">
        <v>2250</v>
      </c>
      <c r="E161" s="8">
        <v>2250</v>
      </c>
      <c r="F161" s="9" t="s">
        <v>1468</v>
      </c>
      <c r="G161" s="9">
        <v>76053830</v>
      </c>
    </row>
    <row r="162" spans="1:7" ht="81" x14ac:dyDescent="0.25">
      <c r="A162" s="6">
        <v>44992</v>
      </c>
      <c r="B162" s="7" t="s">
        <v>1469</v>
      </c>
      <c r="C162" s="16">
        <f>+E162/D162</f>
        <v>10</v>
      </c>
      <c r="D162" s="8">
        <v>800</v>
      </c>
      <c r="E162" s="8">
        <v>8000</v>
      </c>
      <c r="F162" s="9" t="s">
        <v>1470</v>
      </c>
      <c r="G162" s="9">
        <v>65284933</v>
      </c>
    </row>
    <row r="163" spans="1:7" ht="81" x14ac:dyDescent="0.25">
      <c r="A163" s="6">
        <v>44992</v>
      </c>
      <c r="B163" s="7" t="s">
        <v>1471</v>
      </c>
      <c r="C163" s="16">
        <v>1</v>
      </c>
      <c r="D163" s="8">
        <v>2999</v>
      </c>
      <c r="E163" s="11">
        <v>2999</v>
      </c>
      <c r="F163" s="9" t="s">
        <v>1291</v>
      </c>
      <c r="G163" s="9">
        <v>99074303</v>
      </c>
    </row>
    <row r="164" spans="1:7" ht="67.5" x14ac:dyDescent="0.25">
      <c r="A164" s="6">
        <v>44992</v>
      </c>
      <c r="B164" s="7" t="s">
        <v>1472</v>
      </c>
      <c r="C164" s="16">
        <v>1</v>
      </c>
      <c r="D164" s="8">
        <v>2245.65</v>
      </c>
      <c r="E164" s="11">
        <v>2245.65</v>
      </c>
      <c r="F164" s="9" t="s">
        <v>1291</v>
      </c>
      <c r="G164" s="9">
        <v>99074303</v>
      </c>
    </row>
    <row r="165" spans="1:7" ht="54" x14ac:dyDescent="0.25">
      <c r="A165" s="6">
        <v>44992</v>
      </c>
      <c r="B165" s="7" t="s">
        <v>1473</v>
      </c>
      <c r="C165" s="16">
        <f>+E165/D165</f>
        <v>2000.0000000000002</v>
      </c>
      <c r="D165" s="8">
        <v>0.7</v>
      </c>
      <c r="E165" s="11">
        <v>1400</v>
      </c>
      <c r="F165" s="9" t="s">
        <v>1321</v>
      </c>
      <c r="G165" s="9">
        <v>25018760</v>
      </c>
    </row>
    <row r="166" spans="1:7" ht="54" x14ac:dyDescent="0.25">
      <c r="A166" s="6">
        <v>44993</v>
      </c>
      <c r="B166" s="7" t="s">
        <v>1474</v>
      </c>
      <c r="C166" s="16">
        <v>1</v>
      </c>
      <c r="D166" s="8">
        <v>5775</v>
      </c>
      <c r="E166" s="11">
        <v>5775</v>
      </c>
      <c r="F166" s="9" t="s">
        <v>1475</v>
      </c>
      <c r="G166" s="9">
        <v>55760570</v>
      </c>
    </row>
    <row r="167" spans="1:7" ht="67.5" x14ac:dyDescent="0.25">
      <c r="A167" s="6">
        <v>44993</v>
      </c>
      <c r="B167" s="7" t="s">
        <v>1476</v>
      </c>
      <c r="C167" s="16">
        <v>1</v>
      </c>
      <c r="D167" s="8">
        <v>13646</v>
      </c>
      <c r="E167" s="11">
        <v>13646</v>
      </c>
      <c r="F167" s="9" t="s">
        <v>1295</v>
      </c>
      <c r="G167" s="9">
        <v>66545463</v>
      </c>
    </row>
    <row r="168" spans="1:7" ht="94.5" x14ac:dyDescent="0.25">
      <c r="A168" s="6">
        <v>44993</v>
      </c>
      <c r="B168" s="7" t="s">
        <v>1477</v>
      </c>
      <c r="C168" s="16">
        <v>1</v>
      </c>
      <c r="D168" s="8">
        <v>3810</v>
      </c>
      <c r="E168" s="8">
        <v>3810</v>
      </c>
      <c r="F168" s="9" t="s">
        <v>1478</v>
      </c>
      <c r="G168" s="9">
        <v>98086251</v>
      </c>
    </row>
    <row r="169" spans="1:7" ht="162" x14ac:dyDescent="0.25">
      <c r="A169" s="6">
        <v>44993</v>
      </c>
      <c r="B169" s="7" t="s">
        <v>1479</v>
      </c>
      <c r="C169" s="16">
        <v>1</v>
      </c>
      <c r="D169" s="8">
        <v>22350</v>
      </c>
      <c r="E169" s="11">
        <v>22350</v>
      </c>
      <c r="F169" s="9" t="s">
        <v>1480</v>
      </c>
      <c r="G169" s="9">
        <v>4745760</v>
      </c>
    </row>
    <row r="170" spans="1:7" ht="135" x14ac:dyDescent="0.25">
      <c r="A170" s="6">
        <v>44993</v>
      </c>
      <c r="B170" s="7" t="s">
        <v>1481</v>
      </c>
      <c r="C170" s="16">
        <f>+E170/D170</f>
        <v>34</v>
      </c>
      <c r="D170" s="8">
        <v>730</v>
      </c>
      <c r="E170" s="8">
        <v>24820</v>
      </c>
      <c r="F170" s="9" t="s">
        <v>1482</v>
      </c>
      <c r="G170" s="9">
        <v>62869396</v>
      </c>
    </row>
    <row r="171" spans="1:7" ht="81" x14ac:dyDescent="0.25">
      <c r="A171" s="6">
        <v>44993</v>
      </c>
      <c r="B171" s="7" t="s">
        <v>1378</v>
      </c>
      <c r="C171" s="16">
        <f>+E171/D171</f>
        <v>250</v>
      </c>
      <c r="D171" s="8">
        <v>80</v>
      </c>
      <c r="E171" s="11">
        <v>20000</v>
      </c>
      <c r="F171" s="9" t="s">
        <v>1372</v>
      </c>
      <c r="G171" s="9">
        <v>14199947</v>
      </c>
    </row>
    <row r="172" spans="1:7" ht="94.5" x14ac:dyDescent="0.25">
      <c r="A172" s="6">
        <v>44994</v>
      </c>
      <c r="B172" s="7" t="s">
        <v>1483</v>
      </c>
      <c r="C172" s="16">
        <f>+E172/D172</f>
        <v>725</v>
      </c>
      <c r="D172" s="8">
        <v>48</v>
      </c>
      <c r="E172" s="11">
        <f>D172*725</f>
        <v>34800</v>
      </c>
      <c r="F172" s="9" t="s">
        <v>1484</v>
      </c>
      <c r="G172" s="9">
        <v>5750814</v>
      </c>
    </row>
    <row r="173" spans="1:7" ht="283.5" x14ac:dyDescent="0.25">
      <c r="A173" s="6">
        <v>44995</v>
      </c>
      <c r="B173" s="7" t="s">
        <v>1485</v>
      </c>
      <c r="C173" s="16">
        <f>+E173/D173</f>
        <v>50</v>
      </c>
      <c r="D173" s="8">
        <v>326.91000000000003</v>
      </c>
      <c r="E173" s="8">
        <f>D173*50</f>
        <v>16345.500000000002</v>
      </c>
      <c r="F173" s="9" t="s">
        <v>1486</v>
      </c>
      <c r="G173" s="9">
        <v>5941679</v>
      </c>
    </row>
    <row r="174" spans="1:7" ht="67.5" x14ac:dyDescent="0.25">
      <c r="A174" s="6">
        <v>44995</v>
      </c>
      <c r="B174" s="7" t="s">
        <v>1487</v>
      </c>
      <c r="C174" s="16">
        <v>1</v>
      </c>
      <c r="D174" s="8">
        <v>1673.95</v>
      </c>
      <c r="E174" s="11">
        <v>1673.95</v>
      </c>
      <c r="F174" s="9" t="s">
        <v>1426</v>
      </c>
      <c r="G174" s="9">
        <v>4863461</v>
      </c>
    </row>
    <row r="175" spans="1:7" ht="108" x14ac:dyDescent="0.25">
      <c r="A175" s="6">
        <v>44995</v>
      </c>
      <c r="B175" s="7" t="s">
        <v>1488</v>
      </c>
      <c r="C175" s="16">
        <v>1</v>
      </c>
      <c r="D175" s="8">
        <v>8500</v>
      </c>
      <c r="E175" s="8">
        <v>8500</v>
      </c>
      <c r="F175" s="9" t="s">
        <v>1489</v>
      </c>
      <c r="G175" s="9">
        <v>66297834</v>
      </c>
    </row>
    <row r="176" spans="1:7" ht="135" x14ac:dyDescent="0.25">
      <c r="A176" s="6">
        <v>44995</v>
      </c>
      <c r="B176" s="24" t="s">
        <v>1490</v>
      </c>
      <c r="C176" s="16">
        <v>1</v>
      </c>
      <c r="D176" s="15">
        <v>6225.94</v>
      </c>
      <c r="E176" s="15">
        <v>6225.94</v>
      </c>
      <c r="F176" s="9" t="s">
        <v>1491</v>
      </c>
      <c r="G176" s="9">
        <v>106665758</v>
      </c>
    </row>
    <row r="177" spans="1:7" ht="81" x14ac:dyDescent="0.25">
      <c r="A177" s="6">
        <v>44995</v>
      </c>
      <c r="B177" s="7" t="s">
        <v>1492</v>
      </c>
      <c r="C177" s="16">
        <v>1</v>
      </c>
      <c r="D177" s="8">
        <v>18500</v>
      </c>
      <c r="E177" s="8">
        <v>18500</v>
      </c>
      <c r="F177" s="9" t="s">
        <v>1491</v>
      </c>
      <c r="G177" s="9">
        <v>106665758</v>
      </c>
    </row>
    <row r="178" spans="1:7" ht="40.5" x14ac:dyDescent="0.25">
      <c r="A178" s="6">
        <v>44995</v>
      </c>
      <c r="B178" s="7" t="s">
        <v>1493</v>
      </c>
      <c r="C178" s="16">
        <v>1</v>
      </c>
      <c r="D178" s="8">
        <v>24931</v>
      </c>
      <c r="E178" s="8">
        <v>24931</v>
      </c>
      <c r="F178" s="9" t="s">
        <v>1295</v>
      </c>
      <c r="G178" s="9">
        <v>66545463</v>
      </c>
    </row>
    <row r="179" spans="1:7" ht="54" x14ac:dyDescent="0.25">
      <c r="A179" s="6">
        <v>44995</v>
      </c>
      <c r="B179" s="7" t="s">
        <v>1494</v>
      </c>
      <c r="C179" s="16">
        <v>1</v>
      </c>
      <c r="D179" s="8">
        <v>23085</v>
      </c>
      <c r="E179" s="11">
        <v>23085</v>
      </c>
      <c r="F179" s="9" t="s">
        <v>1295</v>
      </c>
      <c r="G179" s="9">
        <v>66545463</v>
      </c>
    </row>
    <row r="180" spans="1:7" ht="67.5" x14ac:dyDescent="0.25">
      <c r="A180" s="6">
        <v>44995</v>
      </c>
      <c r="B180" s="7" t="s">
        <v>1495</v>
      </c>
      <c r="C180" s="16">
        <v>1</v>
      </c>
      <c r="D180" s="8">
        <v>8688</v>
      </c>
      <c r="E180" s="8">
        <v>8688</v>
      </c>
      <c r="F180" s="9" t="s">
        <v>1295</v>
      </c>
      <c r="G180" s="9">
        <v>66545463</v>
      </c>
    </row>
    <row r="181" spans="1:7" ht="67.5" x14ac:dyDescent="0.25">
      <c r="A181" s="6">
        <v>44995</v>
      </c>
      <c r="B181" s="7" t="s">
        <v>1496</v>
      </c>
      <c r="C181" s="16">
        <v>1</v>
      </c>
      <c r="D181" s="8">
        <v>6850</v>
      </c>
      <c r="E181" s="8">
        <v>6850</v>
      </c>
      <c r="F181" s="9" t="s">
        <v>1295</v>
      </c>
      <c r="G181" s="9">
        <v>66545463</v>
      </c>
    </row>
    <row r="182" spans="1:7" ht="94.5" x14ac:dyDescent="0.25">
      <c r="A182" s="6">
        <v>44995</v>
      </c>
      <c r="B182" s="7" t="s">
        <v>1497</v>
      </c>
      <c r="C182" s="16">
        <v>1</v>
      </c>
      <c r="D182" s="8">
        <v>3155</v>
      </c>
      <c r="E182" s="8">
        <v>3155</v>
      </c>
      <c r="F182" s="9" t="s">
        <v>1295</v>
      </c>
      <c r="G182" s="9">
        <v>66545463</v>
      </c>
    </row>
    <row r="183" spans="1:7" ht="148.5" x14ac:dyDescent="0.25">
      <c r="A183" s="6">
        <v>44995</v>
      </c>
      <c r="B183" s="7" t="s">
        <v>1498</v>
      </c>
      <c r="C183" s="16">
        <v>1</v>
      </c>
      <c r="D183" s="8">
        <v>13071</v>
      </c>
      <c r="E183" s="8">
        <v>13071</v>
      </c>
      <c r="F183" s="9" t="s">
        <v>1499</v>
      </c>
      <c r="G183" s="9">
        <v>37916270</v>
      </c>
    </row>
    <row r="184" spans="1:7" ht="162" x14ac:dyDescent="0.25">
      <c r="A184" s="6">
        <v>44995</v>
      </c>
      <c r="B184" s="7" t="s">
        <v>1500</v>
      </c>
      <c r="C184" s="16">
        <v>1</v>
      </c>
      <c r="D184" s="8">
        <f>2999+2649</f>
        <v>5648</v>
      </c>
      <c r="E184" s="11">
        <f>2999+2649</f>
        <v>5648</v>
      </c>
      <c r="F184" s="9" t="s">
        <v>1501</v>
      </c>
      <c r="G184" s="9" t="s">
        <v>1502</v>
      </c>
    </row>
    <row r="185" spans="1:7" ht="175.5" x14ac:dyDescent="0.25">
      <c r="A185" s="6">
        <v>44995</v>
      </c>
      <c r="B185" s="7" t="s">
        <v>1503</v>
      </c>
      <c r="C185" s="16">
        <v>1</v>
      </c>
      <c r="D185" s="8">
        <v>8058.12</v>
      </c>
      <c r="E185" s="11">
        <v>8058.12</v>
      </c>
      <c r="F185" s="9" t="s">
        <v>1504</v>
      </c>
      <c r="G185" s="9">
        <v>9769862</v>
      </c>
    </row>
    <row r="186" spans="1:7" ht="297" x14ac:dyDescent="0.25">
      <c r="A186" s="6">
        <v>44995</v>
      </c>
      <c r="B186" s="7" t="s">
        <v>1505</v>
      </c>
      <c r="C186" s="16">
        <v>1</v>
      </c>
      <c r="D186" s="8">
        <v>24623.200000000001</v>
      </c>
      <c r="E186" s="8">
        <v>24623.200000000001</v>
      </c>
      <c r="F186" s="9" t="s">
        <v>1504</v>
      </c>
      <c r="G186" s="9">
        <v>9769862</v>
      </c>
    </row>
    <row r="187" spans="1:7" ht="108" x14ac:dyDescent="0.25">
      <c r="A187" s="6">
        <v>44995</v>
      </c>
      <c r="B187" s="7" t="s">
        <v>1506</v>
      </c>
      <c r="C187" s="16">
        <v>1</v>
      </c>
      <c r="D187" s="8">
        <v>5263.2</v>
      </c>
      <c r="E187" s="8">
        <v>5263.2</v>
      </c>
      <c r="F187" s="9" t="s">
        <v>1507</v>
      </c>
      <c r="G187" s="9">
        <v>66545463</v>
      </c>
    </row>
    <row r="188" spans="1:7" ht="67.5" x14ac:dyDescent="0.25">
      <c r="A188" s="6">
        <v>44995</v>
      </c>
      <c r="B188" s="7" t="s">
        <v>1508</v>
      </c>
      <c r="C188" s="16">
        <v>1</v>
      </c>
      <c r="D188" s="8">
        <v>24900</v>
      </c>
      <c r="E188" s="8">
        <v>24900</v>
      </c>
      <c r="F188" s="9" t="s">
        <v>1509</v>
      </c>
      <c r="G188" s="9">
        <v>36915521</v>
      </c>
    </row>
    <row r="189" spans="1:7" ht="162" x14ac:dyDescent="0.25">
      <c r="A189" s="6">
        <v>44995</v>
      </c>
      <c r="B189" s="7" t="s">
        <v>1510</v>
      </c>
      <c r="C189" s="16">
        <v>1</v>
      </c>
      <c r="D189" s="21">
        <v>24600</v>
      </c>
      <c r="E189" s="21">
        <v>24600</v>
      </c>
      <c r="F189" s="9" t="s">
        <v>1511</v>
      </c>
      <c r="G189" s="9">
        <v>36915521</v>
      </c>
    </row>
    <row r="190" spans="1:7" ht="67.5" x14ac:dyDescent="0.25">
      <c r="A190" s="6">
        <v>44995</v>
      </c>
      <c r="B190" s="7" t="s">
        <v>1512</v>
      </c>
      <c r="C190" s="16">
        <v>1</v>
      </c>
      <c r="D190" s="8">
        <v>14050</v>
      </c>
      <c r="E190" s="8">
        <v>14050</v>
      </c>
      <c r="F190" s="9" t="s">
        <v>1511</v>
      </c>
      <c r="G190" s="9">
        <v>36915521</v>
      </c>
    </row>
    <row r="191" spans="1:7" ht="67.5" x14ac:dyDescent="0.25">
      <c r="A191" s="6">
        <v>44995</v>
      </c>
      <c r="B191" s="7" t="s">
        <v>1513</v>
      </c>
      <c r="C191" s="16">
        <v>1</v>
      </c>
      <c r="D191" s="8">
        <v>14530</v>
      </c>
      <c r="E191" s="8">
        <v>14530</v>
      </c>
      <c r="F191" s="85" t="s">
        <v>1295</v>
      </c>
      <c r="G191" s="9">
        <v>66545463</v>
      </c>
    </row>
    <row r="192" spans="1:7" ht="81" x14ac:dyDescent="0.25">
      <c r="A192" s="6">
        <v>44995</v>
      </c>
      <c r="B192" s="7" t="s">
        <v>1514</v>
      </c>
      <c r="C192" s="16">
        <v>1</v>
      </c>
      <c r="D192" s="8">
        <v>23899</v>
      </c>
      <c r="E192" s="11">
        <v>23899</v>
      </c>
      <c r="F192" s="85" t="s">
        <v>1295</v>
      </c>
      <c r="G192" s="9">
        <v>66545463</v>
      </c>
    </row>
    <row r="193" spans="1:7" ht="108" x14ac:dyDescent="0.25">
      <c r="A193" s="6">
        <v>44998</v>
      </c>
      <c r="B193" s="7" t="s">
        <v>1515</v>
      </c>
      <c r="C193" s="16">
        <v>1</v>
      </c>
      <c r="D193" s="8">
        <v>20720</v>
      </c>
      <c r="E193" s="8">
        <v>20720</v>
      </c>
      <c r="F193" s="9" t="s">
        <v>1516</v>
      </c>
      <c r="G193" s="9">
        <v>30624274</v>
      </c>
    </row>
    <row r="194" spans="1:7" ht="67.5" x14ac:dyDescent="0.25">
      <c r="A194" s="6">
        <v>44998</v>
      </c>
      <c r="B194" s="7" t="s">
        <v>1517</v>
      </c>
      <c r="C194" s="16">
        <v>1</v>
      </c>
      <c r="D194" s="8">
        <v>12990</v>
      </c>
      <c r="E194" s="8">
        <v>12990</v>
      </c>
      <c r="F194" s="9" t="s">
        <v>1518</v>
      </c>
      <c r="G194" s="9">
        <v>63564556</v>
      </c>
    </row>
    <row r="195" spans="1:7" ht="351" x14ac:dyDescent="0.25">
      <c r="A195" s="6">
        <v>44998</v>
      </c>
      <c r="B195" s="7" t="s">
        <v>1519</v>
      </c>
      <c r="C195" s="16">
        <v>1</v>
      </c>
      <c r="D195" s="8">
        <v>20820</v>
      </c>
      <c r="E195" s="8">
        <v>20820</v>
      </c>
      <c r="F195" s="9" t="s">
        <v>1295</v>
      </c>
      <c r="G195" s="9">
        <v>66545463</v>
      </c>
    </row>
    <row r="196" spans="1:7" ht="94.5" x14ac:dyDescent="0.25">
      <c r="A196" s="6">
        <v>44998</v>
      </c>
      <c r="B196" s="7" t="s">
        <v>1520</v>
      </c>
      <c r="C196" s="16">
        <v>1</v>
      </c>
      <c r="D196" s="8">
        <v>20311</v>
      </c>
      <c r="E196" s="11">
        <v>20311</v>
      </c>
      <c r="F196" s="9" t="s">
        <v>1295</v>
      </c>
      <c r="G196" s="9">
        <v>66545463</v>
      </c>
    </row>
    <row r="197" spans="1:7" ht="256.5" x14ac:dyDescent="0.25">
      <c r="A197" s="6">
        <v>44998</v>
      </c>
      <c r="B197" s="7" t="s">
        <v>1521</v>
      </c>
      <c r="C197" s="16">
        <v>1</v>
      </c>
      <c r="D197" s="8">
        <v>7707</v>
      </c>
      <c r="E197" s="8">
        <v>7707</v>
      </c>
      <c r="F197" s="9" t="s">
        <v>1295</v>
      </c>
      <c r="G197" s="9">
        <v>66545463</v>
      </c>
    </row>
    <row r="198" spans="1:7" ht="189" x14ac:dyDescent="0.25">
      <c r="A198" s="26">
        <v>44998</v>
      </c>
      <c r="B198" s="27" t="s">
        <v>1522</v>
      </c>
      <c r="C198" s="16">
        <v>1</v>
      </c>
      <c r="D198" s="29">
        <v>14346</v>
      </c>
      <c r="E198" s="29">
        <v>14346</v>
      </c>
      <c r="F198" s="30" t="s">
        <v>1295</v>
      </c>
      <c r="G198" s="9">
        <v>66545463</v>
      </c>
    </row>
    <row r="199" spans="1:7" ht="162" x14ac:dyDescent="0.25">
      <c r="A199" s="6">
        <v>44998</v>
      </c>
      <c r="B199" s="7" t="s">
        <v>1523</v>
      </c>
      <c r="C199" s="16">
        <v>1</v>
      </c>
      <c r="D199" s="8">
        <v>21560</v>
      </c>
      <c r="E199" s="8">
        <v>21560</v>
      </c>
      <c r="F199" s="9" t="s">
        <v>1524</v>
      </c>
      <c r="G199" s="9">
        <v>91614074</v>
      </c>
    </row>
    <row r="200" spans="1:7" ht="175.5" x14ac:dyDescent="0.25">
      <c r="A200" s="6">
        <v>44998</v>
      </c>
      <c r="B200" s="7" t="s">
        <v>1525</v>
      </c>
      <c r="C200" s="16">
        <v>1</v>
      </c>
      <c r="D200" s="8">
        <v>6385.36</v>
      </c>
      <c r="E200" s="8">
        <v>6385.36</v>
      </c>
      <c r="F200" s="9" t="s">
        <v>92</v>
      </c>
      <c r="G200" s="9">
        <v>9769862</v>
      </c>
    </row>
    <row r="201" spans="1:7" ht="189" x14ac:dyDescent="0.25">
      <c r="A201" s="6">
        <v>44998</v>
      </c>
      <c r="B201" s="7" t="s">
        <v>1526</v>
      </c>
      <c r="C201" s="16">
        <v>1</v>
      </c>
      <c r="D201" s="8">
        <v>3530.49</v>
      </c>
      <c r="E201" s="8">
        <v>3530.49</v>
      </c>
      <c r="F201" s="9" t="s">
        <v>92</v>
      </c>
      <c r="G201" s="9">
        <v>9769862</v>
      </c>
    </row>
    <row r="202" spans="1:7" ht="202.5" x14ac:dyDescent="0.25">
      <c r="A202" s="6">
        <v>44998</v>
      </c>
      <c r="B202" s="7" t="s">
        <v>1527</v>
      </c>
      <c r="C202" s="16">
        <v>1</v>
      </c>
      <c r="D202" s="8">
        <v>2925</v>
      </c>
      <c r="E202" s="8">
        <v>2925</v>
      </c>
      <c r="F202" s="9" t="s">
        <v>1528</v>
      </c>
      <c r="G202" s="9">
        <v>48525189</v>
      </c>
    </row>
    <row r="203" spans="1:7" ht="391.5" x14ac:dyDescent="0.25">
      <c r="A203" s="6">
        <v>44999</v>
      </c>
      <c r="B203" s="7" t="s">
        <v>1529</v>
      </c>
      <c r="C203" s="16">
        <v>1</v>
      </c>
      <c r="D203" s="8">
        <v>7068</v>
      </c>
      <c r="E203" s="8">
        <f>D203*10</f>
        <v>70680</v>
      </c>
      <c r="F203" s="9" t="s">
        <v>1262</v>
      </c>
      <c r="G203" s="9">
        <v>37391917</v>
      </c>
    </row>
    <row r="204" spans="1:7" ht="54" x14ac:dyDescent="0.25">
      <c r="A204" s="6">
        <v>44999</v>
      </c>
      <c r="B204" s="7" t="s">
        <v>1530</v>
      </c>
      <c r="C204" s="16">
        <v>1</v>
      </c>
      <c r="D204" s="8">
        <v>4960</v>
      </c>
      <c r="E204" s="8">
        <v>4960</v>
      </c>
      <c r="F204" s="9" t="s">
        <v>1531</v>
      </c>
      <c r="G204" s="9">
        <v>9800646</v>
      </c>
    </row>
    <row r="205" spans="1:7" ht="54" x14ac:dyDescent="0.25">
      <c r="A205" s="6">
        <v>44999</v>
      </c>
      <c r="B205" s="7" t="s">
        <v>1532</v>
      </c>
      <c r="C205" s="16">
        <v>1</v>
      </c>
      <c r="D205" s="8">
        <v>15700</v>
      </c>
      <c r="E205" s="8">
        <v>15700</v>
      </c>
      <c r="F205" s="9" t="s">
        <v>1533</v>
      </c>
      <c r="G205" s="9">
        <v>29410665</v>
      </c>
    </row>
    <row r="206" spans="1:7" ht="94.5" x14ac:dyDescent="0.25">
      <c r="A206" s="6">
        <v>44999</v>
      </c>
      <c r="B206" s="7" t="s">
        <v>1534</v>
      </c>
      <c r="C206" s="16">
        <v>1</v>
      </c>
      <c r="D206" s="8">
        <v>8750</v>
      </c>
      <c r="E206" s="8">
        <v>8750</v>
      </c>
      <c r="F206" s="9" t="s">
        <v>1535</v>
      </c>
      <c r="G206" s="9">
        <v>84127171</v>
      </c>
    </row>
    <row r="207" spans="1:7" ht="94.5" x14ac:dyDescent="0.25">
      <c r="A207" s="6">
        <v>44999</v>
      </c>
      <c r="B207" s="7" t="s">
        <v>1536</v>
      </c>
      <c r="C207" s="16">
        <v>1</v>
      </c>
      <c r="D207" s="8">
        <v>14394.24</v>
      </c>
      <c r="E207" s="8">
        <v>14394.24</v>
      </c>
      <c r="F207" s="9" t="s">
        <v>1537</v>
      </c>
      <c r="G207" s="9">
        <v>9769862</v>
      </c>
    </row>
    <row r="208" spans="1:7" ht="148.5" x14ac:dyDescent="0.25">
      <c r="A208" s="6">
        <v>44999</v>
      </c>
      <c r="B208" s="7" t="s">
        <v>1538</v>
      </c>
      <c r="C208" s="16">
        <v>1</v>
      </c>
      <c r="D208" s="8">
        <v>2498</v>
      </c>
      <c r="E208" s="8">
        <v>2498</v>
      </c>
      <c r="F208" s="9" t="s">
        <v>1295</v>
      </c>
      <c r="G208" s="9">
        <v>66545463</v>
      </c>
    </row>
    <row r="209" spans="1:7" ht="40.5" x14ac:dyDescent="0.25">
      <c r="A209" s="6">
        <v>44999</v>
      </c>
      <c r="B209" s="7" t="s">
        <v>1539</v>
      </c>
      <c r="C209" s="16">
        <v>1</v>
      </c>
      <c r="D209" s="8">
        <v>13800</v>
      </c>
      <c r="E209" s="8">
        <v>13800</v>
      </c>
      <c r="F209" s="9" t="s">
        <v>1531</v>
      </c>
      <c r="G209" s="9">
        <v>9800646</v>
      </c>
    </row>
    <row r="210" spans="1:7" ht="54" x14ac:dyDescent="0.25">
      <c r="A210" s="6">
        <v>45000</v>
      </c>
      <c r="B210" s="7" t="s">
        <v>1540</v>
      </c>
      <c r="C210" s="16">
        <f>+E210/D210</f>
        <v>1500</v>
      </c>
      <c r="D210" s="8">
        <v>46.65</v>
      </c>
      <c r="E210" s="8">
        <f>D210*1500</f>
        <v>69975</v>
      </c>
      <c r="F210" s="13" t="s">
        <v>1541</v>
      </c>
      <c r="G210" s="9">
        <v>77072030</v>
      </c>
    </row>
    <row r="211" spans="1:7" ht="67.5" x14ac:dyDescent="0.25">
      <c r="A211" s="6">
        <v>45000</v>
      </c>
      <c r="B211" s="7" t="s">
        <v>1542</v>
      </c>
      <c r="C211" s="16">
        <f>+E211/D211</f>
        <v>3600</v>
      </c>
      <c r="D211" s="8">
        <v>18.75</v>
      </c>
      <c r="E211" s="8">
        <f>D211*3600</f>
        <v>67500</v>
      </c>
      <c r="F211" s="9" t="s">
        <v>1543</v>
      </c>
      <c r="G211" s="9">
        <v>42146054</v>
      </c>
    </row>
    <row r="212" spans="1:7" ht="54" x14ac:dyDescent="0.25">
      <c r="A212" s="6">
        <v>45000</v>
      </c>
      <c r="B212" s="7" t="s">
        <v>1544</v>
      </c>
      <c r="C212" s="16">
        <v>1</v>
      </c>
      <c r="D212" s="8">
        <v>19980.96</v>
      </c>
      <c r="E212" s="8">
        <v>19980.96</v>
      </c>
      <c r="F212" s="9" t="s">
        <v>1545</v>
      </c>
      <c r="G212" s="9" t="s">
        <v>12</v>
      </c>
    </row>
    <row r="213" spans="1:7" ht="67.5" x14ac:dyDescent="0.25">
      <c r="A213" s="6">
        <v>45000</v>
      </c>
      <c r="B213" s="7" t="s">
        <v>1546</v>
      </c>
      <c r="C213" s="16">
        <f>+E213/D213</f>
        <v>50</v>
      </c>
      <c r="D213" s="8">
        <v>30</v>
      </c>
      <c r="E213" s="8">
        <v>1500</v>
      </c>
      <c r="F213" s="9" t="s">
        <v>649</v>
      </c>
      <c r="G213" s="82">
        <v>27487164</v>
      </c>
    </row>
    <row r="214" spans="1:7" ht="243" x14ac:dyDescent="0.25">
      <c r="A214" s="6">
        <v>45001</v>
      </c>
      <c r="B214" s="7" t="s">
        <v>1547</v>
      </c>
      <c r="C214" s="16">
        <v>1</v>
      </c>
      <c r="D214" s="8">
        <v>11200</v>
      </c>
      <c r="E214" s="8">
        <v>11200</v>
      </c>
      <c r="F214" s="9" t="s">
        <v>1548</v>
      </c>
      <c r="G214" s="9">
        <v>7610408</v>
      </c>
    </row>
    <row r="215" spans="1:7" ht="81" x14ac:dyDescent="0.25">
      <c r="A215" s="6">
        <v>45001</v>
      </c>
      <c r="B215" s="7" t="s">
        <v>1549</v>
      </c>
      <c r="C215" s="16">
        <v>1</v>
      </c>
      <c r="D215" s="8">
        <v>1685</v>
      </c>
      <c r="E215" s="8">
        <v>1685</v>
      </c>
      <c r="F215" s="9" t="s">
        <v>1550</v>
      </c>
      <c r="G215" s="9">
        <v>42682010</v>
      </c>
    </row>
    <row r="216" spans="1:7" ht="108" x14ac:dyDescent="0.25">
      <c r="A216" s="6">
        <v>45001</v>
      </c>
      <c r="B216" s="7" t="s">
        <v>1551</v>
      </c>
      <c r="C216" s="16">
        <v>1</v>
      </c>
      <c r="D216" s="8">
        <v>8944</v>
      </c>
      <c r="E216" s="11">
        <v>8944</v>
      </c>
      <c r="F216" s="9" t="s">
        <v>1552</v>
      </c>
      <c r="G216" s="9" t="s">
        <v>12</v>
      </c>
    </row>
    <row r="217" spans="1:7" ht="162" x14ac:dyDescent="0.25">
      <c r="A217" s="6">
        <v>45001</v>
      </c>
      <c r="B217" s="7" t="s">
        <v>1553</v>
      </c>
      <c r="C217" s="16">
        <v>1</v>
      </c>
      <c r="D217" s="8">
        <v>23750</v>
      </c>
      <c r="E217" s="11">
        <v>23750</v>
      </c>
      <c r="F217" s="9" t="s">
        <v>1486</v>
      </c>
      <c r="G217" s="9">
        <v>5941679</v>
      </c>
    </row>
    <row r="218" spans="1:7" ht="243" x14ac:dyDescent="0.25">
      <c r="A218" s="6">
        <v>45001</v>
      </c>
      <c r="B218" s="7" t="s">
        <v>1554</v>
      </c>
      <c r="C218" s="16">
        <v>1</v>
      </c>
      <c r="D218" s="8">
        <v>4387.07</v>
      </c>
      <c r="E218" s="8">
        <v>4387.07</v>
      </c>
      <c r="F218" s="9" t="s">
        <v>92</v>
      </c>
      <c r="G218" s="9">
        <v>9769862</v>
      </c>
    </row>
    <row r="219" spans="1:7" ht="108" x14ac:dyDescent="0.25">
      <c r="A219" s="6">
        <v>45001</v>
      </c>
      <c r="B219" s="7" t="s">
        <v>1555</v>
      </c>
      <c r="C219" s="16">
        <v>1</v>
      </c>
      <c r="D219" s="8">
        <v>13493.27</v>
      </c>
      <c r="E219" s="8">
        <v>13493.27</v>
      </c>
      <c r="F219" s="9" t="s">
        <v>92</v>
      </c>
      <c r="G219" s="9">
        <v>9769862</v>
      </c>
    </row>
    <row r="220" spans="1:7" ht="121.5" x14ac:dyDescent="0.25">
      <c r="A220" s="6">
        <v>45001</v>
      </c>
      <c r="B220" s="7" t="s">
        <v>1556</v>
      </c>
      <c r="C220" s="16">
        <v>1</v>
      </c>
      <c r="D220" s="8">
        <v>7873</v>
      </c>
      <c r="E220" s="11">
        <v>7873</v>
      </c>
      <c r="F220" s="9" t="s">
        <v>1501</v>
      </c>
      <c r="G220" s="9">
        <v>57625123</v>
      </c>
    </row>
    <row r="221" spans="1:7" ht="67.5" x14ac:dyDescent="0.25">
      <c r="A221" s="6">
        <v>45001</v>
      </c>
      <c r="B221" s="7" t="s">
        <v>1557</v>
      </c>
      <c r="C221" s="16">
        <f>+E221/D221</f>
        <v>15</v>
      </c>
      <c r="D221" s="8">
        <v>199</v>
      </c>
      <c r="E221" s="11">
        <v>2985</v>
      </c>
      <c r="F221" s="9" t="s">
        <v>1404</v>
      </c>
      <c r="G221" s="9">
        <v>101444567</v>
      </c>
    </row>
    <row r="222" spans="1:7" ht="175.5" x14ac:dyDescent="0.25">
      <c r="A222" s="6">
        <v>45001</v>
      </c>
      <c r="B222" s="7" t="s">
        <v>1558</v>
      </c>
      <c r="C222" s="16">
        <v>1</v>
      </c>
      <c r="D222" s="8">
        <v>16564.91</v>
      </c>
      <c r="E222" s="11">
        <v>16564.91</v>
      </c>
      <c r="F222" s="9" t="s">
        <v>1559</v>
      </c>
      <c r="G222" s="9">
        <v>91853826</v>
      </c>
    </row>
    <row r="223" spans="1:7" ht="162" x14ac:dyDescent="0.25">
      <c r="A223" s="6">
        <v>45001</v>
      </c>
      <c r="B223" s="7" t="s">
        <v>1560</v>
      </c>
      <c r="C223" s="16">
        <v>1</v>
      </c>
      <c r="D223" s="8">
        <v>24918.18</v>
      </c>
      <c r="E223" s="11">
        <v>24918.18</v>
      </c>
      <c r="F223" s="9" t="s">
        <v>1559</v>
      </c>
      <c r="G223" s="9">
        <v>91853826</v>
      </c>
    </row>
    <row r="224" spans="1:7" ht="135" x14ac:dyDescent="0.25">
      <c r="A224" s="6">
        <v>45001</v>
      </c>
      <c r="B224" s="7" t="s">
        <v>1561</v>
      </c>
      <c r="C224" s="16">
        <v>1</v>
      </c>
      <c r="D224" s="8">
        <v>17321.63</v>
      </c>
      <c r="E224" s="11">
        <v>17321.63</v>
      </c>
      <c r="F224" s="9" t="s">
        <v>1559</v>
      </c>
      <c r="G224" s="9">
        <v>91853826</v>
      </c>
    </row>
    <row r="225" spans="1:7" ht="324" x14ac:dyDescent="0.25">
      <c r="A225" s="6">
        <v>45001</v>
      </c>
      <c r="B225" s="7" t="s">
        <v>1562</v>
      </c>
      <c r="C225" s="16">
        <v>1</v>
      </c>
      <c r="D225" s="8">
        <v>9306.6200000000008</v>
      </c>
      <c r="E225" s="8">
        <v>9306.6200000000008</v>
      </c>
      <c r="F225" s="9" t="s">
        <v>1559</v>
      </c>
      <c r="G225" s="9">
        <v>91853826</v>
      </c>
    </row>
    <row r="226" spans="1:7" ht="189" x14ac:dyDescent="0.25">
      <c r="A226" s="6">
        <v>45001</v>
      </c>
      <c r="B226" s="7" t="s">
        <v>1563</v>
      </c>
      <c r="C226" s="16">
        <v>1</v>
      </c>
      <c r="D226" s="8">
        <v>16327.28</v>
      </c>
      <c r="E226" s="8">
        <v>16327.28</v>
      </c>
      <c r="F226" s="9" t="s">
        <v>1559</v>
      </c>
      <c r="G226" s="9">
        <v>91853826</v>
      </c>
    </row>
    <row r="227" spans="1:7" ht="162" x14ac:dyDescent="0.25">
      <c r="A227" s="6">
        <v>45002</v>
      </c>
      <c r="B227" s="7" t="s">
        <v>1564</v>
      </c>
      <c r="C227" s="16">
        <v>1</v>
      </c>
      <c r="D227" s="8">
        <v>19470.59</v>
      </c>
      <c r="E227" s="8">
        <v>19470.59</v>
      </c>
      <c r="F227" s="9" t="s">
        <v>1559</v>
      </c>
      <c r="G227" s="9">
        <v>91853826</v>
      </c>
    </row>
    <row r="228" spans="1:7" ht="121.5" x14ac:dyDescent="0.25">
      <c r="A228" s="6">
        <v>45002</v>
      </c>
      <c r="B228" s="7" t="s">
        <v>1565</v>
      </c>
      <c r="C228" s="16">
        <v>1</v>
      </c>
      <c r="D228" s="8">
        <v>24915.279999999999</v>
      </c>
      <c r="E228" s="8">
        <v>24915.279999999999</v>
      </c>
      <c r="F228" s="9" t="s">
        <v>1559</v>
      </c>
      <c r="G228" s="9">
        <v>91853826</v>
      </c>
    </row>
    <row r="229" spans="1:7" ht="54" x14ac:dyDescent="0.25">
      <c r="A229" s="6">
        <v>45002</v>
      </c>
      <c r="B229" s="7" t="s">
        <v>1566</v>
      </c>
      <c r="C229" s="16">
        <f>+E229/D229</f>
        <v>3</v>
      </c>
      <c r="D229" s="40">
        <v>880</v>
      </c>
      <c r="E229" s="11">
        <v>2640</v>
      </c>
      <c r="F229" s="9" t="s">
        <v>601</v>
      </c>
      <c r="G229" s="9"/>
    </row>
    <row r="230" spans="1:7" ht="81" x14ac:dyDescent="0.25">
      <c r="A230" s="6">
        <v>45002</v>
      </c>
      <c r="B230" s="38" t="s">
        <v>1567</v>
      </c>
      <c r="C230" s="16">
        <v>1</v>
      </c>
      <c r="D230" s="40">
        <v>10750</v>
      </c>
      <c r="E230" s="40">
        <v>10750</v>
      </c>
      <c r="F230" s="20" t="s">
        <v>1568</v>
      </c>
      <c r="G230" s="20" t="s">
        <v>1569</v>
      </c>
    </row>
    <row r="231" spans="1:7" ht="121.5" x14ac:dyDescent="0.25">
      <c r="A231" s="6">
        <v>45002</v>
      </c>
      <c r="B231" s="38" t="s">
        <v>1570</v>
      </c>
      <c r="C231" s="16">
        <v>1</v>
      </c>
      <c r="D231" s="40">
        <v>6850</v>
      </c>
      <c r="E231" s="40">
        <v>6850</v>
      </c>
      <c r="F231" s="20" t="s">
        <v>884</v>
      </c>
      <c r="G231" s="20">
        <v>325619</v>
      </c>
    </row>
    <row r="232" spans="1:7" ht="94.5" x14ac:dyDescent="0.25">
      <c r="A232" s="6">
        <v>45002</v>
      </c>
      <c r="B232" s="38" t="s">
        <v>1571</v>
      </c>
      <c r="C232" s="16">
        <v>1</v>
      </c>
      <c r="D232" s="40">
        <v>6160</v>
      </c>
      <c r="E232" s="40">
        <v>6160</v>
      </c>
      <c r="F232" s="20" t="s">
        <v>1572</v>
      </c>
      <c r="G232" s="20">
        <v>23829907</v>
      </c>
    </row>
    <row r="233" spans="1:7" ht="108" x14ac:dyDescent="0.25">
      <c r="A233" s="6">
        <v>45005</v>
      </c>
      <c r="B233" s="7" t="s">
        <v>1573</v>
      </c>
      <c r="C233" s="16">
        <f>+E233/D233</f>
        <v>5000</v>
      </c>
      <c r="D233" s="8">
        <v>14.5</v>
      </c>
      <c r="E233" s="11">
        <f>D233*5000</f>
        <v>72500</v>
      </c>
      <c r="F233" s="9" t="s">
        <v>1574</v>
      </c>
      <c r="G233" s="9">
        <v>95575863</v>
      </c>
    </row>
    <row r="234" spans="1:7" ht="67.5" x14ac:dyDescent="0.25">
      <c r="A234" s="6">
        <v>45005</v>
      </c>
      <c r="B234" s="7" t="s">
        <v>1575</v>
      </c>
      <c r="C234" s="16">
        <f>+E234/D234</f>
        <v>1100</v>
      </c>
      <c r="D234" s="8">
        <v>58</v>
      </c>
      <c r="E234" s="8">
        <f>D234*1100</f>
        <v>63800</v>
      </c>
      <c r="F234" s="9" t="s">
        <v>1576</v>
      </c>
      <c r="G234" s="9">
        <v>97893927</v>
      </c>
    </row>
    <row r="235" spans="1:7" ht="54" x14ac:dyDescent="0.25">
      <c r="A235" s="6">
        <v>45005</v>
      </c>
      <c r="B235" s="7" t="s">
        <v>1577</v>
      </c>
      <c r="C235" s="16">
        <f>+E235/D235</f>
        <v>5000</v>
      </c>
      <c r="D235" s="8">
        <v>17</v>
      </c>
      <c r="E235" s="8">
        <f>D235*5000</f>
        <v>85000</v>
      </c>
      <c r="F235" s="9" t="s">
        <v>1578</v>
      </c>
      <c r="G235" s="9">
        <v>108146340</v>
      </c>
    </row>
    <row r="236" spans="1:7" ht="40.5" x14ac:dyDescent="0.25">
      <c r="A236" s="6">
        <v>45005</v>
      </c>
      <c r="B236" s="7" t="s">
        <v>1579</v>
      </c>
      <c r="C236" s="16">
        <v>1</v>
      </c>
      <c r="D236" s="8">
        <v>8700</v>
      </c>
      <c r="E236" s="8">
        <v>8700</v>
      </c>
      <c r="F236" s="9" t="s">
        <v>1420</v>
      </c>
      <c r="G236" s="9">
        <v>5623758</v>
      </c>
    </row>
    <row r="237" spans="1:7" ht="94.5" x14ac:dyDescent="0.25">
      <c r="A237" s="6">
        <v>45005</v>
      </c>
      <c r="B237" s="7" t="s">
        <v>1580</v>
      </c>
      <c r="C237" s="16">
        <v>1</v>
      </c>
      <c r="D237" s="8">
        <v>3740</v>
      </c>
      <c r="E237" s="11">
        <v>3740</v>
      </c>
      <c r="F237" s="9" t="s">
        <v>1180</v>
      </c>
      <c r="G237" s="9">
        <v>4605586</v>
      </c>
    </row>
    <row r="238" spans="1:7" ht="54" x14ac:dyDescent="0.25">
      <c r="A238" s="6">
        <v>45005</v>
      </c>
      <c r="B238" s="86" t="s">
        <v>1581</v>
      </c>
      <c r="C238" s="16">
        <f>+E238/D238</f>
        <v>35</v>
      </c>
      <c r="D238" s="8">
        <v>65</v>
      </c>
      <c r="E238" s="46">
        <v>2275</v>
      </c>
      <c r="F238" s="9" t="s">
        <v>1582</v>
      </c>
      <c r="G238" s="9">
        <v>17517974</v>
      </c>
    </row>
    <row r="239" spans="1:7" ht="67.5" x14ac:dyDescent="0.25">
      <c r="A239" s="6">
        <v>45006</v>
      </c>
      <c r="B239" s="7" t="s">
        <v>1583</v>
      </c>
      <c r="C239" s="16">
        <f>+E239/D239</f>
        <v>2</v>
      </c>
      <c r="D239" s="8">
        <v>550</v>
      </c>
      <c r="E239" s="11">
        <v>1100</v>
      </c>
      <c r="F239" s="9" t="s">
        <v>1584</v>
      </c>
      <c r="G239" s="51">
        <v>11878142</v>
      </c>
    </row>
    <row r="240" spans="1:7" ht="81" x14ac:dyDescent="0.25">
      <c r="A240" s="6">
        <v>45006</v>
      </c>
      <c r="B240" s="7" t="s">
        <v>1585</v>
      </c>
      <c r="C240" s="16">
        <v>1</v>
      </c>
      <c r="D240" s="8">
        <v>13941.36</v>
      </c>
      <c r="E240" s="8">
        <v>13941.36</v>
      </c>
      <c r="F240" s="9" t="s">
        <v>1586</v>
      </c>
      <c r="G240" s="9">
        <v>57313008</v>
      </c>
    </row>
    <row r="241" spans="1:7" ht="94.5" x14ac:dyDescent="0.25">
      <c r="A241" s="6">
        <v>45006</v>
      </c>
      <c r="B241" s="7" t="s">
        <v>1587</v>
      </c>
      <c r="C241" s="16">
        <v>1</v>
      </c>
      <c r="D241" s="8">
        <v>3565</v>
      </c>
      <c r="E241" s="11">
        <v>3565</v>
      </c>
      <c r="F241" s="9" t="s">
        <v>1328</v>
      </c>
      <c r="G241" s="9">
        <v>4539559</v>
      </c>
    </row>
    <row r="242" spans="1:7" ht="108" x14ac:dyDescent="0.25">
      <c r="A242" s="6">
        <v>45006</v>
      </c>
      <c r="B242" s="7" t="s">
        <v>1588</v>
      </c>
      <c r="C242" s="16">
        <v>1</v>
      </c>
      <c r="D242" s="8">
        <v>5992.12</v>
      </c>
      <c r="E242" s="11">
        <v>5992.12</v>
      </c>
      <c r="F242" s="9" t="s">
        <v>1559</v>
      </c>
      <c r="G242" s="9">
        <v>91853826</v>
      </c>
    </row>
    <row r="243" spans="1:7" ht="229.5" x14ac:dyDescent="0.25">
      <c r="A243" s="6">
        <v>45007</v>
      </c>
      <c r="B243" s="7" t="s">
        <v>1589</v>
      </c>
      <c r="C243" s="16">
        <v>1</v>
      </c>
      <c r="D243" s="8">
        <v>5999</v>
      </c>
      <c r="E243" s="8">
        <v>5999</v>
      </c>
      <c r="F243" s="20" t="s">
        <v>884</v>
      </c>
      <c r="G243" s="20">
        <v>325619</v>
      </c>
    </row>
    <row r="244" spans="1:7" ht="202.5" x14ac:dyDescent="0.25">
      <c r="A244" s="6">
        <v>45007</v>
      </c>
      <c r="B244" s="7" t="s">
        <v>1590</v>
      </c>
      <c r="C244" s="16">
        <v>1</v>
      </c>
      <c r="D244" s="8">
        <v>8052</v>
      </c>
      <c r="E244" s="11">
        <v>8052</v>
      </c>
      <c r="F244" s="9" t="s">
        <v>1295</v>
      </c>
      <c r="G244" s="9">
        <v>66545463</v>
      </c>
    </row>
    <row r="245" spans="1:7" ht="189" x14ac:dyDescent="0.25">
      <c r="A245" s="6">
        <v>45007</v>
      </c>
      <c r="B245" s="7" t="s">
        <v>1591</v>
      </c>
      <c r="C245" s="16">
        <v>1</v>
      </c>
      <c r="D245" s="8">
        <v>21322</v>
      </c>
      <c r="E245" s="8">
        <v>21322</v>
      </c>
      <c r="F245" s="9" t="s">
        <v>1295</v>
      </c>
      <c r="G245" s="9">
        <v>66545463</v>
      </c>
    </row>
    <row r="246" spans="1:7" ht="94.5" x14ac:dyDescent="0.25">
      <c r="A246" s="6">
        <v>45007</v>
      </c>
      <c r="B246" s="7" t="s">
        <v>1592</v>
      </c>
      <c r="C246" s="16">
        <v>1</v>
      </c>
      <c r="D246" s="8">
        <v>8713.35</v>
      </c>
      <c r="E246" s="8">
        <v>8713.35</v>
      </c>
      <c r="F246" s="9" t="s">
        <v>1593</v>
      </c>
      <c r="G246" s="9">
        <v>57313008</v>
      </c>
    </row>
    <row r="247" spans="1:7" ht="81" x14ac:dyDescent="0.25">
      <c r="A247" s="6">
        <v>45007</v>
      </c>
      <c r="B247" s="7" t="s">
        <v>1594</v>
      </c>
      <c r="C247" s="16">
        <v>1</v>
      </c>
      <c r="D247" s="8">
        <v>2683</v>
      </c>
      <c r="E247" s="8">
        <v>2683</v>
      </c>
      <c r="F247" s="9" t="s">
        <v>1595</v>
      </c>
      <c r="G247" s="9">
        <v>105480894</v>
      </c>
    </row>
    <row r="248" spans="1:7" ht="81" x14ac:dyDescent="0.25">
      <c r="A248" s="6">
        <v>45007</v>
      </c>
      <c r="B248" s="7" t="s">
        <v>1596</v>
      </c>
      <c r="C248" s="16">
        <v>1</v>
      </c>
      <c r="D248" s="8">
        <v>2936</v>
      </c>
      <c r="E248" s="8">
        <v>2936</v>
      </c>
      <c r="F248" s="9" t="s">
        <v>828</v>
      </c>
      <c r="G248" s="9">
        <v>83621490</v>
      </c>
    </row>
    <row r="249" spans="1:7" ht="54" x14ac:dyDescent="0.25">
      <c r="A249" s="6">
        <v>45007</v>
      </c>
      <c r="B249" s="7" t="s">
        <v>1597</v>
      </c>
      <c r="C249" s="16">
        <v>1</v>
      </c>
      <c r="D249" s="8">
        <v>1894</v>
      </c>
      <c r="E249" s="8">
        <v>1894</v>
      </c>
      <c r="F249" s="9" t="s">
        <v>1374</v>
      </c>
      <c r="G249" s="9">
        <v>23298561</v>
      </c>
    </row>
    <row r="250" spans="1:7" ht="54" x14ac:dyDescent="0.25">
      <c r="A250" s="6">
        <v>45007</v>
      </c>
      <c r="B250" s="7" t="s">
        <v>1598</v>
      </c>
      <c r="C250" s="16">
        <f>+E250/D250</f>
        <v>5</v>
      </c>
      <c r="D250" s="8">
        <v>1397.24</v>
      </c>
      <c r="E250" s="8">
        <v>6986.2</v>
      </c>
      <c r="F250" s="9" t="s">
        <v>1599</v>
      </c>
      <c r="G250" s="9">
        <v>5531209</v>
      </c>
    </row>
    <row r="251" spans="1:7" ht="148.5" x14ac:dyDescent="0.25">
      <c r="A251" s="6">
        <v>45007</v>
      </c>
      <c r="B251" s="7" t="s">
        <v>1600</v>
      </c>
      <c r="C251" s="16">
        <v>1</v>
      </c>
      <c r="D251" s="8">
        <v>37270.800000000003</v>
      </c>
      <c r="E251" s="8">
        <v>37270.800000000003</v>
      </c>
      <c r="F251" s="9" t="s">
        <v>1601</v>
      </c>
      <c r="G251" s="9" t="s">
        <v>12</v>
      </c>
    </row>
    <row r="252" spans="1:7" ht="67.5" x14ac:dyDescent="0.25">
      <c r="A252" s="6">
        <v>45008</v>
      </c>
      <c r="B252" s="7" t="s">
        <v>1602</v>
      </c>
      <c r="C252" s="16">
        <v>1</v>
      </c>
      <c r="D252" s="8">
        <v>4659.2</v>
      </c>
      <c r="E252" s="8">
        <v>4659.2</v>
      </c>
      <c r="F252" s="9" t="s">
        <v>1603</v>
      </c>
      <c r="G252" s="9">
        <v>4784332</v>
      </c>
    </row>
    <row r="253" spans="1:7" ht="67.5" x14ac:dyDescent="0.25">
      <c r="A253" s="6">
        <v>45008</v>
      </c>
      <c r="B253" s="7" t="s">
        <v>1604</v>
      </c>
      <c r="C253" s="16">
        <f>+E253/D253</f>
        <v>6</v>
      </c>
      <c r="D253" s="8">
        <v>1699</v>
      </c>
      <c r="E253" s="8">
        <v>10194</v>
      </c>
      <c r="F253" s="9" t="s">
        <v>1259</v>
      </c>
      <c r="G253" s="9">
        <v>7378106</v>
      </c>
    </row>
    <row r="254" spans="1:7" ht="81" x14ac:dyDescent="0.25">
      <c r="A254" s="6">
        <v>45008</v>
      </c>
      <c r="B254" s="7" t="s">
        <v>1605</v>
      </c>
      <c r="C254" s="16">
        <v>1</v>
      </c>
      <c r="D254" s="8">
        <v>2220</v>
      </c>
      <c r="E254" s="8">
        <v>2220</v>
      </c>
      <c r="F254" s="9" t="s">
        <v>1606</v>
      </c>
      <c r="G254" s="9">
        <v>2626292</v>
      </c>
    </row>
    <row r="255" spans="1:7" ht="81" x14ac:dyDescent="0.25">
      <c r="A255" s="6">
        <v>45008</v>
      </c>
      <c r="B255" s="7" t="s">
        <v>1607</v>
      </c>
      <c r="C255" s="16">
        <v>1</v>
      </c>
      <c r="D255" s="8">
        <v>3885</v>
      </c>
      <c r="E255" s="11">
        <v>3885</v>
      </c>
      <c r="F255" s="9" t="s">
        <v>1608</v>
      </c>
      <c r="G255" s="9">
        <v>42860911</v>
      </c>
    </row>
    <row r="256" spans="1:7" ht="175.5" x14ac:dyDescent="0.25">
      <c r="A256" s="6">
        <v>45008</v>
      </c>
      <c r="B256" s="7" t="s">
        <v>1609</v>
      </c>
      <c r="C256" s="16">
        <v>1</v>
      </c>
      <c r="D256" s="8">
        <v>16930</v>
      </c>
      <c r="E256" s="11">
        <v>16930</v>
      </c>
      <c r="F256" s="9" t="s">
        <v>1404</v>
      </c>
      <c r="G256" s="9">
        <v>101444567</v>
      </c>
    </row>
    <row r="257" spans="1:7" ht="175.5" x14ac:dyDescent="0.25">
      <c r="A257" s="6">
        <v>45008</v>
      </c>
      <c r="B257" s="7" t="s">
        <v>1610</v>
      </c>
      <c r="C257" s="16">
        <v>1</v>
      </c>
      <c r="D257" s="8">
        <v>8500</v>
      </c>
      <c r="E257" s="11">
        <v>8500</v>
      </c>
      <c r="F257" s="10" t="s">
        <v>1416</v>
      </c>
      <c r="G257" s="9">
        <v>35354739</v>
      </c>
    </row>
    <row r="258" spans="1:7" ht="67.5" x14ac:dyDescent="0.25">
      <c r="A258" s="6">
        <v>45009</v>
      </c>
      <c r="B258" s="7" t="s">
        <v>1611</v>
      </c>
      <c r="C258" s="16">
        <f>+E258/D258</f>
        <v>3</v>
      </c>
      <c r="D258" s="8">
        <v>1318</v>
      </c>
      <c r="E258" s="11">
        <v>3954</v>
      </c>
      <c r="F258" s="9" t="s">
        <v>1612</v>
      </c>
      <c r="G258" s="9"/>
    </row>
    <row r="259" spans="1:7" ht="67.5" x14ac:dyDescent="0.25">
      <c r="A259" s="6">
        <v>45009</v>
      </c>
      <c r="B259" s="7" t="s">
        <v>1613</v>
      </c>
      <c r="C259" s="16">
        <v>1</v>
      </c>
      <c r="D259" s="8">
        <v>13941.36</v>
      </c>
      <c r="E259" s="11">
        <v>13941.36</v>
      </c>
      <c r="F259" s="9" t="s">
        <v>1586</v>
      </c>
      <c r="G259" s="9">
        <v>57313008</v>
      </c>
    </row>
    <row r="260" spans="1:7" ht="54" x14ac:dyDescent="0.25">
      <c r="A260" s="6">
        <v>45009</v>
      </c>
      <c r="B260" s="7" t="s">
        <v>1614</v>
      </c>
      <c r="C260" s="16">
        <f>+E260/D260</f>
        <v>5</v>
      </c>
      <c r="D260" s="8">
        <v>585</v>
      </c>
      <c r="E260" s="8">
        <v>2925</v>
      </c>
      <c r="F260" s="9" t="s">
        <v>1482</v>
      </c>
      <c r="G260" s="9">
        <v>62869396</v>
      </c>
    </row>
    <row r="261" spans="1:7" ht="189" x14ac:dyDescent="0.25">
      <c r="A261" s="6">
        <v>45009</v>
      </c>
      <c r="B261" s="7" t="s">
        <v>1615</v>
      </c>
      <c r="C261" s="16">
        <v>1</v>
      </c>
      <c r="D261" s="8">
        <v>14043</v>
      </c>
      <c r="E261" s="8">
        <v>14043</v>
      </c>
      <c r="F261" s="9" t="s">
        <v>1295</v>
      </c>
      <c r="G261" s="9">
        <v>66545463</v>
      </c>
    </row>
    <row r="262" spans="1:7" ht="148.5" x14ac:dyDescent="0.25">
      <c r="A262" s="6">
        <v>45009</v>
      </c>
      <c r="B262" s="7" t="s">
        <v>1616</v>
      </c>
      <c r="C262" s="16">
        <f>+E262/D262</f>
        <v>8</v>
      </c>
      <c r="D262" s="8">
        <v>2078</v>
      </c>
      <c r="E262" s="11">
        <v>16624</v>
      </c>
      <c r="F262" s="9" t="s">
        <v>1295</v>
      </c>
      <c r="G262" s="9">
        <v>66545463</v>
      </c>
    </row>
    <row r="263" spans="1:7" ht="148.5" x14ac:dyDescent="0.25">
      <c r="A263" s="6">
        <v>45009</v>
      </c>
      <c r="B263" s="7" t="s">
        <v>1617</v>
      </c>
      <c r="C263" s="16">
        <v>1</v>
      </c>
      <c r="D263" s="8">
        <v>6060</v>
      </c>
      <c r="E263" s="11">
        <v>6060</v>
      </c>
      <c r="F263" s="9" t="s">
        <v>1295</v>
      </c>
      <c r="G263" s="9">
        <v>66545463</v>
      </c>
    </row>
    <row r="264" spans="1:7" ht="67.5" x14ac:dyDescent="0.25">
      <c r="A264" s="6">
        <v>45009</v>
      </c>
      <c r="B264" s="7" t="s">
        <v>1618</v>
      </c>
      <c r="C264" s="16">
        <v>1</v>
      </c>
      <c r="D264" s="8">
        <v>6000</v>
      </c>
      <c r="E264" s="8">
        <v>6000</v>
      </c>
      <c r="F264" s="9" t="s">
        <v>1619</v>
      </c>
      <c r="G264" s="9">
        <v>16290739</v>
      </c>
    </row>
    <row r="265" spans="1:7" ht="121.5" x14ac:dyDescent="0.25">
      <c r="A265" s="6">
        <v>45012</v>
      </c>
      <c r="B265" s="7" t="s">
        <v>1620</v>
      </c>
      <c r="C265" s="16">
        <v>1</v>
      </c>
      <c r="D265" s="8">
        <v>5499</v>
      </c>
      <c r="E265" s="8">
        <v>5499</v>
      </c>
      <c r="F265" s="9" t="s">
        <v>1621</v>
      </c>
      <c r="G265" s="9">
        <v>979767</v>
      </c>
    </row>
    <row r="266" spans="1:7" ht="81" x14ac:dyDescent="0.25">
      <c r="A266" s="6">
        <v>45012</v>
      </c>
      <c r="B266" s="7" t="s">
        <v>1622</v>
      </c>
      <c r="C266" s="16">
        <v>1</v>
      </c>
      <c r="D266" s="8">
        <v>2515</v>
      </c>
      <c r="E266" s="8">
        <v>2515</v>
      </c>
      <c r="F266" s="9" t="s">
        <v>721</v>
      </c>
      <c r="G266" s="9">
        <v>90324390</v>
      </c>
    </row>
    <row r="267" spans="1:7" ht="67.5" x14ac:dyDescent="0.25">
      <c r="A267" s="6">
        <v>45012</v>
      </c>
      <c r="B267" s="7" t="s">
        <v>1623</v>
      </c>
      <c r="C267" s="16">
        <f t="shared" ref="C267:C274" si="0">+E267/D267</f>
        <v>250000</v>
      </c>
      <c r="D267" s="8">
        <v>0.3</v>
      </c>
      <c r="E267" s="8">
        <f>D267*250000</f>
        <v>75000</v>
      </c>
      <c r="F267" s="9" t="s">
        <v>1323</v>
      </c>
      <c r="G267" s="9" t="s">
        <v>1624</v>
      </c>
    </row>
    <row r="268" spans="1:7" ht="81" x14ac:dyDescent="0.25">
      <c r="A268" s="6">
        <v>45012</v>
      </c>
      <c r="B268" s="7" t="s">
        <v>1625</v>
      </c>
      <c r="C268" s="16">
        <f t="shared" si="0"/>
        <v>20000</v>
      </c>
      <c r="D268" s="8">
        <v>0.88</v>
      </c>
      <c r="E268" s="11">
        <v>17600</v>
      </c>
      <c r="F268" s="9" t="s">
        <v>1372</v>
      </c>
      <c r="G268" s="9">
        <v>14199947</v>
      </c>
    </row>
    <row r="269" spans="1:7" ht="81" x14ac:dyDescent="0.25">
      <c r="A269" s="6">
        <v>45012</v>
      </c>
      <c r="B269" s="7" t="s">
        <v>1626</v>
      </c>
      <c r="C269" s="16">
        <f t="shared" si="0"/>
        <v>50</v>
      </c>
      <c r="D269" s="8">
        <v>250</v>
      </c>
      <c r="E269" s="11">
        <v>12500</v>
      </c>
      <c r="F269" s="9" t="s">
        <v>1323</v>
      </c>
      <c r="G269" s="9">
        <v>5686776</v>
      </c>
    </row>
    <row r="270" spans="1:7" ht="94.5" x14ac:dyDescent="0.25">
      <c r="A270" s="6">
        <v>45012</v>
      </c>
      <c r="B270" s="7" t="s">
        <v>1627</v>
      </c>
      <c r="C270" s="16">
        <f t="shared" si="0"/>
        <v>12</v>
      </c>
      <c r="D270" s="8">
        <v>1080</v>
      </c>
      <c r="E270" s="11">
        <v>12960</v>
      </c>
      <c r="F270" s="9" t="s">
        <v>1628</v>
      </c>
      <c r="G270" s="9">
        <v>62869396</v>
      </c>
    </row>
    <row r="271" spans="1:7" ht="81" x14ac:dyDescent="0.25">
      <c r="A271" s="6">
        <v>45012</v>
      </c>
      <c r="B271" s="7" t="s">
        <v>1629</v>
      </c>
      <c r="C271" s="16">
        <f t="shared" si="0"/>
        <v>500</v>
      </c>
      <c r="D271" s="8">
        <v>117.65</v>
      </c>
      <c r="E271" s="8">
        <f>D271*500</f>
        <v>58825</v>
      </c>
      <c r="F271" s="9" t="s">
        <v>1410</v>
      </c>
      <c r="G271" s="9">
        <v>29512905</v>
      </c>
    </row>
    <row r="272" spans="1:7" ht="256.5" x14ac:dyDescent="0.25">
      <c r="A272" s="6">
        <v>45012</v>
      </c>
      <c r="B272" s="7" t="s">
        <v>1630</v>
      </c>
      <c r="C272" s="16">
        <f t="shared" si="0"/>
        <v>6</v>
      </c>
      <c r="D272" s="8">
        <v>7537</v>
      </c>
      <c r="E272" s="8">
        <f>D272*6</f>
        <v>45222</v>
      </c>
      <c r="F272" s="9" t="s">
        <v>1631</v>
      </c>
      <c r="G272" s="9">
        <v>7127170</v>
      </c>
    </row>
    <row r="273" spans="1:7" ht="54" x14ac:dyDescent="0.25">
      <c r="A273" s="6">
        <v>45012</v>
      </c>
      <c r="B273" s="7" t="s">
        <v>1632</v>
      </c>
      <c r="C273" s="16">
        <f t="shared" si="0"/>
        <v>3.7199999999999998</v>
      </c>
      <c r="D273" s="8">
        <v>1260</v>
      </c>
      <c r="E273" s="8">
        <v>4687.2</v>
      </c>
      <c r="F273" s="9" t="s">
        <v>1633</v>
      </c>
      <c r="G273" s="9">
        <v>73618004</v>
      </c>
    </row>
    <row r="274" spans="1:7" ht="108" x14ac:dyDescent="0.25">
      <c r="A274" s="6">
        <v>45012</v>
      </c>
      <c r="B274" s="7" t="s">
        <v>1634</v>
      </c>
      <c r="C274" s="16">
        <f t="shared" si="0"/>
        <v>1200</v>
      </c>
      <c r="D274" s="87">
        <v>3.375</v>
      </c>
      <c r="E274" s="8">
        <v>4050</v>
      </c>
      <c r="F274" s="9" t="s">
        <v>1635</v>
      </c>
      <c r="G274" s="9">
        <v>81414064</v>
      </c>
    </row>
    <row r="275" spans="1:7" ht="67.5" x14ac:dyDescent="0.25">
      <c r="A275" s="6">
        <v>45014</v>
      </c>
      <c r="B275" s="7" t="s">
        <v>1636</v>
      </c>
      <c r="C275" s="16">
        <v>1</v>
      </c>
      <c r="D275" s="8">
        <v>24950</v>
      </c>
      <c r="E275" s="8">
        <v>24950</v>
      </c>
      <c r="F275" s="9" t="s">
        <v>1637</v>
      </c>
      <c r="G275" s="9"/>
    </row>
    <row r="276" spans="1:7" ht="54" x14ac:dyDescent="0.25">
      <c r="A276" s="6">
        <v>45015</v>
      </c>
      <c r="B276" s="7" t="s">
        <v>1638</v>
      </c>
      <c r="C276" s="16">
        <f>+E276/D276</f>
        <v>3</v>
      </c>
      <c r="D276" s="8">
        <v>3067</v>
      </c>
      <c r="E276" s="8">
        <v>9201</v>
      </c>
      <c r="F276" s="9" t="s">
        <v>1404</v>
      </c>
      <c r="G276" s="9">
        <v>101444567</v>
      </c>
    </row>
    <row r="277" spans="1:7" ht="121.5" x14ac:dyDescent="0.25">
      <c r="A277" s="6">
        <v>45015</v>
      </c>
      <c r="B277" s="7" t="s">
        <v>1639</v>
      </c>
      <c r="C277" s="16">
        <f>+E277/D277</f>
        <v>250</v>
      </c>
      <c r="D277" s="8">
        <v>90</v>
      </c>
      <c r="E277" s="8">
        <v>22500</v>
      </c>
      <c r="F277" s="9" t="s">
        <v>1470</v>
      </c>
      <c r="G277" s="9">
        <v>65284933</v>
      </c>
    </row>
    <row r="278" spans="1:7" ht="108" x14ac:dyDescent="0.25">
      <c r="A278" s="6">
        <v>45015</v>
      </c>
      <c r="B278" s="7" t="s">
        <v>1640</v>
      </c>
      <c r="C278" s="16">
        <f>+E278/D278</f>
        <v>25</v>
      </c>
      <c r="D278" s="8">
        <v>165</v>
      </c>
      <c r="E278" s="11">
        <v>4125</v>
      </c>
      <c r="F278" s="9" t="s">
        <v>1568</v>
      </c>
      <c r="G278" s="9" t="s">
        <v>912</v>
      </c>
    </row>
    <row r="279" spans="1:7" ht="81" x14ac:dyDescent="0.25">
      <c r="A279" s="6">
        <v>45016</v>
      </c>
      <c r="B279" s="7" t="s">
        <v>1641</v>
      </c>
      <c r="C279" s="16">
        <f>+E279/D279</f>
        <v>2000</v>
      </c>
      <c r="D279" s="8">
        <v>3.88</v>
      </c>
      <c r="E279" s="11">
        <v>7760</v>
      </c>
      <c r="F279" s="9" t="s">
        <v>1642</v>
      </c>
      <c r="G279" s="9">
        <v>33805024</v>
      </c>
    </row>
    <row r="280" spans="1:7" ht="67.5" x14ac:dyDescent="0.25">
      <c r="A280" s="6">
        <v>45016</v>
      </c>
      <c r="B280" s="7" t="s">
        <v>1643</v>
      </c>
      <c r="C280" s="16">
        <f>+E280/D280</f>
        <v>1000</v>
      </c>
      <c r="D280" s="8">
        <v>25</v>
      </c>
      <c r="E280" s="11">
        <v>25000</v>
      </c>
      <c r="F280" s="9" t="s">
        <v>1356</v>
      </c>
      <c r="G280" s="9">
        <v>113466048</v>
      </c>
    </row>
    <row r="281" spans="1:7" ht="135" x14ac:dyDescent="0.25">
      <c r="A281" s="6">
        <v>45016</v>
      </c>
      <c r="B281" s="7" t="s">
        <v>1644</v>
      </c>
      <c r="C281" s="16">
        <v>1</v>
      </c>
      <c r="D281" s="8">
        <v>24765</v>
      </c>
      <c r="E281" s="11">
        <v>24765</v>
      </c>
      <c r="F281" s="9" t="s">
        <v>1645</v>
      </c>
      <c r="G281" s="9">
        <v>6665497</v>
      </c>
    </row>
    <row r="282" spans="1:7" ht="409.5" x14ac:dyDescent="0.25">
      <c r="A282" s="6">
        <v>45016</v>
      </c>
      <c r="B282" s="7" t="s">
        <v>1646</v>
      </c>
      <c r="C282" s="16">
        <v>1</v>
      </c>
      <c r="D282" s="8">
        <v>10194</v>
      </c>
      <c r="E282" s="11">
        <v>10194</v>
      </c>
      <c r="F282" s="9" t="s">
        <v>1499</v>
      </c>
      <c r="G282" s="9">
        <v>37916270</v>
      </c>
    </row>
    <row r="283" spans="1:7" ht="409.5" x14ac:dyDescent="0.25">
      <c r="A283" s="6">
        <v>45016</v>
      </c>
      <c r="B283" s="7" t="s">
        <v>1647</v>
      </c>
      <c r="C283" s="16">
        <v>1</v>
      </c>
      <c r="D283" s="8">
        <v>6664</v>
      </c>
      <c r="E283" s="8">
        <v>6664</v>
      </c>
      <c r="F283" s="9" t="s">
        <v>1499</v>
      </c>
      <c r="G283" s="9">
        <v>37916270</v>
      </c>
    </row>
    <row r="284" spans="1:7" ht="67.5" x14ac:dyDescent="0.25">
      <c r="A284" s="6">
        <v>45016</v>
      </c>
      <c r="B284" s="7" t="s">
        <v>1648</v>
      </c>
      <c r="C284" s="16">
        <f>+E284/D284</f>
        <v>1.6</v>
      </c>
      <c r="D284" s="8">
        <v>1575</v>
      </c>
      <c r="E284" s="8">
        <v>2520</v>
      </c>
      <c r="F284" s="9" t="s">
        <v>1328</v>
      </c>
      <c r="G284" s="9">
        <v>4539559</v>
      </c>
    </row>
    <row r="285" spans="1:7" ht="94.5" x14ac:dyDescent="0.25">
      <c r="A285" s="6">
        <v>45016</v>
      </c>
      <c r="B285" s="7" t="s">
        <v>1649</v>
      </c>
      <c r="C285" s="16">
        <f>+E285/D285</f>
        <v>1.6</v>
      </c>
      <c r="D285" s="8">
        <v>2268.75</v>
      </c>
      <c r="E285" s="8">
        <v>3630</v>
      </c>
      <c r="F285" s="9" t="s">
        <v>1328</v>
      </c>
      <c r="G285" s="9">
        <v>4539559</v>
      </c>
    </row>
    <row r="286" spans="1:7" ht="81" x14ac:dyDescent="0.25">
      <c r="A286" s="6">
        <v>45016</v>
      </c>
      <c r="B286" s="7" t="s">
        <v>1650</v>
      </c>
      <c r="C286" s="16">
        <f>+E286/D286</f>
        <v>150</v>
      </c>
      <c r="D286" s="8">
        <v>122.36</v>
      </c>
      <c r="E286" s="83">
        <v>18354</v>
      </c>
      <c r="F286" s="9" t="s">
        <v>1651</v>
      </c>
      <c r="G286" s="9"/>
    </row>
    <row r="287" spans="1:7" ht="135" x14ac:dyDescent="0.25">
      <c r="A287" s="6">
        <v>45016</v>
      </c>
      <c r="B287" s="7" t="s">
        <v>1652</v>
      </c>
      <c r="C287" s="16">
        <v>1</v>
      </c>
      <c r="D287" s="8">
        <v>21954.36</v>
      </c>
      <c r="E287" s="8">
        <v>21954.36</v>
      </c>
      <c r="F287" s="9" t="s">
        <v>1559</v>
      </c>
      <c r="G287" s="9">
        <v>91853826</v>
      </c>
    </row>
    <row r="288" spans="1:7" ht="94.5" x14ac:dyDescent="0.25">
      <c r="A288" s="6">
        <v>45016</v>
      </c>
      <c r="B288" s="7" t="s">
        <v>1653</v>
      </c>
      <c r="C288" s="16">
        <v>1</v>
      </c>
      <c r="D288" s="8">
        <v>3875</v>
      </c>
      <c r="E288" s="8">
        <v>3875</v>
      </c>
      <c r="F288" s="9" t="s">
        <v>1300</v>
      </c>
      <c r="G288" s="9">
        <v>6665497</v>
      </c>
    </row>
    <row r="289" spans="1:7" ht="67.5" x14ac:dyDescent="0.25">
      <c r="A289" s="6">
        <v>45016</v>
      </c>
      <c r="B289" s="7" t="s">
        <v>1654</v>
      </c>
      <c r="C289" s="16">
        <v>1</v>
      </c>
      <c r="D289" s="8">
        <v>10400</v>
      </c>
      <c r="E289" s="8">
        <v>10400</v>
      </c>
      <c r="F289" s="9" t="s">
        <v>993</v>
      </c>
      <c r="G289" s="9">
        <v>46720111</v>
      </c>
    </row>
    <row r="290" spans="1:7" ht="81" x14ac:dyDescent="0.25">
      <c r="A290" s="6">
        <v>45016</v>
      </c>
      <c r="B290" s="7" t="s">
        <v>1655</v>
      </c>
      <c r="C290" s="16">
        <f>+E290/D290</f>
        <v>500</v>
      </c>
      <c r="D290" s="8">
        <v>5.5</v>
      </c>
      <c r="E290" s="8">
        <v>2750</v>
      </c>
      <c r="F290" s="9" t="s">
        <v>1656</v>
      </c>
      <c r="G290" s="9">
        <v>35370122</v>
      </c>
    </row>
    <row r="291" spans="1:7" ht="40.5" x14ac:dyDescent="0.25">
      <c r="A291" s="6">
        <v>45016</v>
      </c>
      <c r="B291" s="7" t="s">
        <v>1657</v>
      </c>
      <c r="C291" s="16">
        <v>1</v>
      </c>
      <c r="D291" s="8">
        <v>10745</v>
      </c>
      <c r="E291" s="8">
        <v>10745</v>
      </c>
      <c r="F291" s="9" t="s">
        <v>1658</v>
      </c>
      <c r="G291" s="9">
        <v>8326290</v>
      </c>
    </row>
    <row r="292" spans="1:7" ht="135" x14ac:dyDescent="0.25">
      <c r="A292" s="6">
        <v>45016</v>
      </c>
      <c r="B292" s="7" t="s">
        <v>1659</v>
      </c>
      <c r="C292" s="16">
        <v>1</v>
      </c>
      <c r="D292" s="8">
        <v>14530</v>
      </c>
      <c r="E292" s="8">
        <v>14530</v>
      </c>
      <c r="F292" s="9" t="s">
        <v>1328</v>
      </c>
      <c r="G292" s="9">
        <v>4539559</v>
      </c>
    </row>
    <row r="293" spans="1:7" ht="81" x14ac:dyDescent="0.25">
      <c r="A293" s="6">
        <v>45016</v>
      </c>
      <c r="B293" s="7" t="s">
        <v>1660</v>
      </c>
      <c r="C293" s="16">
        <v>1</v>
      </c>
      <c r="D293" s="8">
        <v>13478.4</v>
      </c>
      <c r="E293" s="8">
        <v>13478.4</v>
      </c>
      <c r="F293" s="9" t="s">
        <v>1295</v>
      </c>
      <c r="G293" s="9">
        <v>66545463</v>
      </c>
    </row>
    <row r="294" spans="1:7" x14ac:dyDescent="0.25">
      <c r="A294" s="209" t="s">
        <v>1661</v>
      </c>
      <c r="B294" s="210"/>
      <c r="C294" s="210"/>
      <c r="D294" s="210"/>
      <c r="E294" s="210"/>
      <c r="F294" s="210"/>
      <c r="G294" s="210"/>
    </row>
    <row r="295" spans="1:7" ht="51" x14ac:dyDescent="0.25">
      <c r="A295" s="88">
        <v>45019</v>
      </c>
      <c r="B295" s="89" t="s">
        <v>1662</v>
      </c>
      <c r="C295" s="90">
        <v>1</v>
      </c>
      <c r="D295" s="91">
        <v>6000</v>
      </c>
      <c r="E295" s="91">
        <v>6000</v>
      </c>
      <c r="F295" s="92" t="s">
        <v>1663</v>
      </c>
      <c r="G295" s="93">
        <v>16290739</v>
      </c>
    </row>
    <row r="296" spans="1:7" ht="51" x14ac:dyDescent="0.25">
      <c r="A296" s="88">
        <v>45019</v>
      </c>
      <c r="B296" s="89" t="s">
        <v>1664</v>
      </c>
      <c r="C296" s="90">
        <v>1</v>
      </c>
      <c r="D296" s="91">
        <v>11375</v>
      </c>
      <c r="E296" s="91">
        <v>11375</v>
      </c>
      <c r="F296" s="92" t="s">
        <v>1511</v>
      </c>
      <c r="G296" s="92">
        <v>36915521</v>
      </c>
    </row>
    <row r="297" spans="1:7" ht="127.5" x14ac:dyDescent="0.25">
      <c r="A297" s="88">
        <v>45019</v>
      </c>
      <c r="B297" s="89" t="s">
        <v>1665</v>
      </c>
      <c r="C297" s="90">
        <v>1</v>
      </c>
      <c r="D297" s="91">
        <v>13000</v>
      </c>
      <c r="E297" s="91">
        <v>13000</v>
      </c>
      <c r="F297" s="92" t="s">
        <v>1300</v>
      </c>
      <c r="G297" s="92">
        <v>6665497</v>
      </c>
    </row>
    <row r="298" spans="1:7" ht="102" x14ac:dyDescent="0.25">
      <c r="A298" s="88">
        <v>45019</v>
      </c>
      <c r="B298" s="89" t="s">
        <v>1666</v>
      </c>
      <c r="C298" s="90">
        <v>1</v>
      </c>
      <c r="D298" s="91">
        <v>8963.14</v>
      </c>
      <c r="E298" s="91">
        <v>8963.14</v>
      </c>
      <c r="F298" s="92" t="s">
        <v>92</v>
      </c>
      <c r="G298" s="92">
        <v>9769862</v>
      </c>
    </row>
    <row r="299" spans="1:7" ht="204" x14ac:dyDescent="0.25">
      <c r="A299" s="88">
        <v>45019</v>
      </c>
      <c r="B299" s="89" t="s">
        <v>1667</v>
      </c>
      <c r="C299" s="90">
        <v>1</v>
      </c>
      <c r="D299" s="91">
        <v>7726.22</v>
      </c>
      <c r="E299" s="91">
        <v>7726.22</v>
      </c>
      <c r="F299" s="92" t="s">
        <v>1559</v>
      </c>
      <c r="G299" s="92">
        <v>91853826</v>
      </c>
    </row>
    <row r="300" spans="1:7" ht="127.5" x14ac:dyDescent="0.25">
      <c r="A300" s="88">
        <v>45019</v>
      </c>
      <c r="B300" s="89" t="s">
        <v>1668</v>
      </c>
      <c r="C300" s="90">
        <v>1</v>
      </c>
      <c r="D300" s="91">
        <v>21726.880000000001</v>
      </c>
      <c r="E300" s="91">
        <v>21726.880000000001</v>
      </c>
      <c r="F300" s="92" t="s">
        <v>1537</v>
      </c>
      <c r="G300" s="92">
        <v>9769862</v>
      </c>
    </row>
    <row r="301" spans="1:7" ht="191.25" x14ac:dyDescent="0.25">
      <c r="A301" s="88">
        <v>45019</v>
      </c>
      <c r="B301" s="89" t="s">
        <v>1669</v>
      </c>
      <c r="C301" s="90">
        <v>1</v>
      </c>
      <c r="D301" s="91">
        <v>11310</v>
      </c>
      <c r="E301" s="91">
        <v>11310</v>
      </c>
      <c r="F301" s="92" t="s">
        <v>1559</v>
      </c>
      <c r="G301" s="92">
        <v>91853826</v>
      </c>
    </row>
    <row r="302" spans="1:7" ht="216.75" x14ac:dyDescent="0.25">
      <c r="A302" s="88">
        <v>45019</v>
      </c>
      <c r="B302" s="89" t="s">
        <v>1670</v>
      </c>
      <c r="C302" s="90">
        <v>1</v>
      </c>
      <c r="D302" s="91">
        <v>6556</v>
      </c>
      <c r="E302" s="91">
        <v>6556</v>
      </c>
      <c r="F302" s="92" t="s">
        <v>1499</v>
      </c>
      <c r="G302" s="92">
        <v>37916270</v>
      </c>
    </row>
    <row r="303" spans="1:7" ht="38.25" x14ac:dyDescent="0.25">
      <c r="A303" s="88">
        <v>45020</v>
      </c>
      <c r="B303" s="89" t="s">
        <v>1671</v>
      </c>
      <c r="C303" s="90">
        <v>1</v>
      </c>
      <c r="D303" s="91">
        <v>2180</v>
      </c>
      <c r="E303" s="94">
        <v>2180</v>
      </c>
      <c r="F303" s="92" t="s">
        <v>681</v>
      </c>
      <c r="G303" s="92">
        <v>1176250</v>
      </c>
    </row>
    <row r="304" spans="1:7" ht="165.75" x14ac:dyDescent="0.25">
      <c r="A304" s="88">
        <v>45020</v>
      </c>
      <c r="B304" s="89" t="s">
        <v>1672</v>
      </c>
      <c r="C304" s="90">
        <v>1</v>
      </c>
      <c r="D304" s="91">
        <v>11025</v>
      </c>
      <c r="E304" s="91">
        <v>11025</v>
      </c>
      <c r="F304" s="92" t="s">
        <v>1559</v>
      </c>
      <c r="G304" s="92">
        <v>91853826</v>
      </c>
    </row>
    <row r="305" spans="1:7" ht="76.5" x14ac:dyDescent="0.25">
      <c r="A305" s="88">
        <v>45020</v>
      </c>
      <c r="B305" s="89" t="s">
        <v>1673</v>
      </c>
      <c r="C305" s="90">
        <v>1</v>
      </c>
      <c r="D305" s="91">
        <v>6150</v>
      </c>
      <c r="E305" s="94">
        <v>6150</v>
      </c>
      <c r="F305" s="92" t="s">
        <v>1499</v>
      </c>
      <c r="G305" s="92">
        <v>37916270</v>
      </c>
    </row>
    <row r="306" spans="1:7" ht="63.75" x14ac:dyDescent="0.25">
      <c r="A306" s="88">
        <v>45020</v>
      </c>
      <c r="B306" s="89" t="s">
        <v>1674</v>
      </c>
      <c r="C306" s="90">
        <v>1</v>
      </c>
      <c r="D306" s="91">
        <v>3150</v>
      </c>
      <c r="E306" s="91">
        <v>3150</v>
      </c>
      <c r="F306" s="92" t="s">
        <v>1656</v>
      </c>
      <c r="G306" s="92">
        <v>35370122</v>
      </c>
    </row>
    <row r="307" spans="1:7" ht="63.75" x14ac:dyDescent="0.25">
      <c r="A307" s="88">
        <v>45020</v>
      </c>
      <c r="B307" s="89" t="s">
        <v>1675</v>
      </c>
      <c r="C307" s="90">
        <f>+E307/D307</f>
        <v>500.00000000000006</v>
      </c>
      <c r="D307" s="91">
        <v>2.8123999999999998</v>
      </c>
      <c r="E307" s="94">
        <v>1406.2</v>
      </c>
      <c r="F307" s="92" t="s">
        <v>1291</v>
      </c>
      <c r="G307" s="92">
        <v>99074303</v>
      </c>
    </row>
    <row r="308" spans="1:7" ht="63.75" x14ac:dyDescent="0.25">
      <c r="A308" s="88">
        <v>45020</v>
      </c>
      <c r="B308" s="95" t="s">
        <v>1676</v>
      </c>
      <c r="C308" s="90">
        <v>40</v>
      </c>
      <c r="D308" s="91">
        <v>394.99</v>
      </c>
      <c r="E308" s="94">
        <v>15779.78</v>
      </c>
      <c r="F308" s="88" t="s">
        <v>1395</v>
      </c>
      <c r="G308" s="92">
        <v>3275913</v>
      </c>
    </row>
    <row r="309" spans="1:7" ht="76.5" x14ac:dyDescent="0.25">
      <c r="A309" s="88">
        <v>45026</v>
      </c>
      <c r="B309" s="95" t="s">
        <v>1677</v>
      </c>
      <c r="C309" s="90">
        <v>1</v>
      </c>
      <c r="D309" s="91">
        <v>18620</v>
      </c>
      <c r="E309" s="94">
        <v>18620</v>
      </c>
      <c r="F309" s="88" t="s">
        <v>1658</v>
      </c>
      <c r="G309" s="92">
        <v>8326290</v>
      </c>
    </row>
    <row r="310" spans="1:7" ht="63.75" x14ac:dyDescent="0.25">
      <c r="A310" s="88">
        <v>45026</v>
      </c>
      <c r="B310" s="95" t="s">
        <v>1678</v>
      </c>
      <c r="C310" s="90">
        <v>1</v>
      </c>
      <c r="D310" s="91">
        <v>14733.7</v>
      </c>
      <c r="E310" s="91">
        <v>14733.7</v>
      </c>
      <c r="F310" s="92" t="s">
        <v>1679</v>
      </c>
      <c r="G310" s="92">
        <v>90768337</v>
      </c>
    </row>
    <row r="311" spans="1:7" ht="63.75" x14ac:dyDescent="0.25">
      <c r="A311" s="88">
        <v>45026</v>
      </c>
      <c r="B311" s="95" t="s">
        <v>1680</v>
      </c>
      <c r="C311" s="90">
        <v>1</v>
      </c>
      <c r="D311" s="91">
        <v>17200</v>
      </c>
      <c r="E311" s="91">
        <v>17200</v>
      </c>
      <c r="F311" s="92" t="s">
        <v>1681</v>
      </c>
      <c r="G311" s="92">
        <v>37780573</v>
      </c>
    </row>
    <row r="312" spans="1:7" ht="63.75" x14ac:dyDescent="0.25">
      <c r="A312" s="88">
        <v>45026</v>
      </c>
      <c r="B312" s="95" t="s">
        <v>1682</v>
      </c>
      <c r="C312" s="90">
        <v>1</v>
      </c>
      <c r="D312" s="91">
        <v>1350</v>
      </c>
      <c r="E312" s="91">
        <v>1350</v>
      </c>
      <c r="F312" s="92" t="s">
        <v>1317</v>
      </c>
      <c r="G312" s="92">
        <v>7385234</v>
      </c>
    </row>
    <row r="313" spans="1:7" ht="63.75" x14ac:dyDescent="0.25">
      <c r="A313" s="88">
        <v>45026</v>
      </c>
      <c r="B313" s="89" t="s">
        <v>1683</v>
      </c>
      <c r="C313" s="90">
        <v>1</v>
      </c>
      <c r="D313" s="94">
        <v>1250</v>
      </c>
      <c r="E313" s="94">
        <v>1250</v>
      </c>
      <c r="F313" s="92" t="s">
        <v>1314</v>
      </c>
      <c r="G313" s="92"/>
    </row>
    <row r="314" spans="1:7" ht="267.75" x14ac:dyDescent="0.25">
      <c r="A314" s="88">
        <v>45026</v>
      </c>
      <c r="B314" s="89" t="s">
        <v>1684</v>
      </c>
      <c r="C314" s="90">
        <v>1</v>
      </c>
      <c r="D314" s="94">
        <v>3605.44</v>
      </c>
      <c r="E314" s="94">
        <v>3605.44</v>
      </c>
      <c r="F314" s="92" t="s">
        <v>1291</v>
      </c>
      <c r="G314" s="92">
        <v>99074303</v>
      </c>
    </row>
    <row r="315" spans="1:7" ht="63.75" x14ac:dyDescent="0.25">
      <c r="A315" s="88">
        <v>45027</v>
      </c>
      <c r="B315" s="89" t="s">
        <v>1685</v>
      </c>
      <c r="C315" s="90">
        <f>+E315/D315</f>
        <v>100</v>
      </c>
      <c r="D315" s="94">
        <v>29.3</v>
      </c>
      <c r="E315" s="94">
        <v>2930</v>
      </c>
      <c r="F315" s="92" t="s">
        <v>1356</v>
      </c>
      <c r="G315" s="93">
        <v>113466048</v>
      </c>
    </row>
    <row r="316" spans="1:7" ht="63.75" x14ac:dyDescent="0.25">
      <c r="A316" s="88">
        <v>45027</v>
      </c>
      <c r="B316" s="89" t="s">
        <v>1686</v>
      </c>
      <c r="C316" s="90">
        <v>1</v>
      </c>
      <c r="D316" s="94">
        <v>5040</v>
      </c>
      <c r="E316" s="94">
        <v>5040</v>
      </c>
      <c r="F316" s="92" t="s">
        <v>26</v>
      </c>
      <c r="G316" s="92">
        <v>322334</v>
      </c>
    </row>
    <row r="317" spans="1:7" ht="76.5" x14ac:dyDescent="0.25">
      <c r="A317" s="88">
        <v>45027</v>
      </c>
      <c r="B317" s="89" t="s">
        <v>1687</v>
      </c>
      <c r="C317" s="90">
        <v>1</v>
      </c>
      <c r="D317" s="94">
        <v>24750</v>
      </c>
      <c r="E317" s="94">
        <v>24750</v>
      </c>
      <c r="F317" s="92" t="s">
        <v>1688</v>
      </c>
      <c r="G317" s="92">
        <v>61323136</v>
      </c>
    </row>
    <row r="318" spans="1:7" ht="38.25" x14ac:dyDescent="0.25">
      <c r="A318" s="88">
        <v>45027</v>
      </c>
      <c r="B318" s="89" t="s">
        <v>1689</v>
      </c>
      <c r="C318" s="90">
        <v>1</v>
      </c>
      <c r="D318" s="94">
        <v>1186.55</v>
      </c>
      <c r="E318" s="94">
        <v>1186.55</v>
      </c>
      <c r="F318" s="92" t="s">
        <v>1395</v>
      </c>
      <c r="G318" s="92">
        <v>32375913</v>
      </c>
    </row>
    <row r="319" spans="1:7" ht="38.25" x14ac:dyDescent="0.25">
      <c r="A319" s="88">
        <v>45027</v>
      </c>
      <c r="B319" s="89" t="s">
        <v>1690</v>
      </c>
      <c r="C319" s="90">
        <v>2</v>
      </c>
      <c r="D319" s="94">
        <v>749.95</v>
      </c>
      <c r="E319" s="94">
        <v>1424.9</v>
      </c>
      <c r="F319" s="92" t="s">
        <v>1395</v>
      </c>
      <c r="G319" s="92">
        <v>32375913</v>
      </c>
    </row>
    <row r="320" spans="1:7" ht="76.5" x14ac:dyDescent="0.25">
      <c r="A320" s="88">
        <v>45027</v>
      </c>
      <c r="B320" s="89" t="s">
        <v>1691</v>
      </c>
      <c r="C320" s="90">
        <v>1</v>
      </c>
      <c r="D320" s="94">
        <v>19298</v>
      </c>
      <c r="E320" s="94">
        <v>19298</v>
      </c>
      <c r="F320" s="92" t="s">
        <v>1692</v>
      </c>
      <c r="G320" s="92">
        <v>90018303</v>
      </c>
    </row>
    <row r="321" spans="1:7" ht="63.75" x14ac:dyDescent="0.25">
      <c r="A321" s="88">
        <v>45027</v>
      </c>
      <c r="B321" s="89" t="s">
        <v>1693</v>
      </c>
      <c r="C321" s="90">
        <f>+E321/D321</f>
        <v>150</v>
      </c>
      <c r="D321" s="94">
        <v>38.840000000000003</v>
      </c>
      <c r="E321" s="94">
        <v>5826</v>
      </c>
      <c r="F321" s="92" t="s">
        <v>1694</v>
      </c>
      <c r="G321" s="92"/>
    </row>
    <row r="322" spans="1:7" ht="51" x14ac:dyDescent="0.25">
      <c r="A322" s="88">
        <v>45028</v>
      </c>
      <c r="B322" s="89" t="s">
        <v>1695</v>
      </c>
      <c r="C322" s="90">
        <f>+E322/D322</f>
        <v>39</v>
      </c>
      <c r="D322" s="94">
        <v>550</v>
      </c>
      <c r="E322" s="94">
        <v>21450</v>
      </c>
      <c r="F322" s="92" t="s">
        <v>1393</v>
      </c>
      <c r="G322" s="92">
        <v>25917579</v>
      </c>
    </row>
    <row r="323" spans="1:7" ht="153" x14ac:dyDescent="0.25">
      <c r="A323" s="88">
        <v>45029</v>
      </c>
      <c r="B323" s="89" t="s">
        <v>1696</v>
      </c>
      <c r="C323" s="90">
        <v>1</v>
      </c>
      <c r="D323" s="94">
        <v>10230</v>
      </c>
      <c r="E323" s="94">
        <v>10230</v>
      </c>
      <c r="F323" s="92" t="s">
        <v>1697</v>
      </c>
      <c r="G323" s="92">
        <v>8350132</v>
      </c>
    </row>
    <row r="324" spans="1:7" ht="63.75" x14ac:dyDescent="0.25">
      <c r="A324" s="88">
        <v>45029</v>
      </c>
      <c r="B324" s="89" t="s">
        <v>1698</v>
      </c>
      <c r="C324" s="90">
        <v>1</v>
      </c>
      <c r="D324" s="94">
        <v>8944</v>
      </c>
      <c r="E324" s="94">
        <v>8944</v>
      </c>
      <c r="F324" s="92" t="s">
        <v>1552</v>
      </c>
      <c r="G324" s="92" t="s">
        <v>12</v>
      </c>
    </row>
    <row r="325" spans="1:7" ht="89.25" x14ac:dyDescent="0.25">
      <c r="A325" s="88">
        <v>45029</v>
      </c>
      <c r="B325" s="89" t="s">
        <v>1699</v>
      </c>
      <c r="C325" s="90">
        <f>+E325/D325</f>
        <v>65</v>
      </c>
      <c r="D325" s="94">
        <v>165</v>
      </c>
      <c r="E325" s="94">
        <v>10725</v>
      </c>
      <c r="F325" s="92" t="s">
        <v>1568</v>
      </c>
      <c r="G325" s="92" t="s">
        <v>912</v>
      </c>
    </row>
    <row r="326" spans="1:7" ht="38.25" x14ac:dyDescent="0.25">
      <c r="A326" s="88">
        <v>45033</v>
      </c>
      <c r="B326" s="89" t="s">
        <v>1700</v>
      </c>
      <c r="C326" s="90">
        <v>1</v>
      </c>
      <c r="D326" s="94">
        <v>8500</v>
      </c>
      <c r="E326" s="94">
        <v>8500</v>
      </c>
      <c r="F326" s="92" t="s">
        <v>1701</v>
      </c>
      <c r="G326" s="92">
        <v>110006283</v>
      </c>
    </row>
    <row r="327" spans="1:7" ht="38.25" x14ac:dyDescent="0.25">
      <c r="A327" s="88">
        <v>45033</v>
      </c>
      <c r="B327" s="89" t="s">
        <v>1702</v>
      </c>
      <c r="C327" s="90">
        <v>1</v>
      </c>
      <c r="D327" s="94">
        <v>5544</v>
      </c>
      <c r="E327" s="94">
        <v>5544</v>
      </c>
      <c r="F327" s="92" t="s">
        <v>26</v>
      </c>
      <c r="G327" s="92">
        <v>322334</v>
      </c>
    </row>
    <row r="328" spans="1:7" ht="51" x14ac:dyDescent="0.25">
      <c r="A328" s="88">
        <v>45034</v>
      </c>
      <c r="B328" s="89" t="s">
        <v>1638</v>
      </c>
      <c r="C328" s="90">
        <f>+E328/D328</f>
        <v>3</v>
      </c>
      <c r="D328" s="91">
        <v>7149</v>
      </c>
      <c r="E328" s="91">
        <v>21447</v>
      </c>
      <c r="F328" s="92" t="s">
        <v>1404</v>
      </c>
      <c r="G328" s="92">
        <v>101444567</v>
      </c>
    </row>
    <row r="329" spans="1:7" ht="102" x14ac:dyDescent="0.25">
      <c r="A329" s="88">
        <v>45034</v>
      </c>
      <c r="B329" s="89" t="s">
        <v>1703</v>
      </c>
      <c r="C329" s="90">
        <v>1</v>
      </c>
      <c r="D329" s="94">
        <v>3100</v>
      </c>
      <c r="E329" s="94">
        <v>3100</v>
      </c>
      <c r="F329" s="92" t="s">
        <v>1628</v>
      </c>
      <c r="G329" s="96">
        <v>62869396</v>
      </c>
    </row>
    <row r="330" spans="1:7" ht="38.25" x14ac:dyDescent="0.25">
      <c r="A330" s="88">
        <v>45034</v>
      </c>
      <c r="B330" s="89" t="s">
        <v>1704</v>
      </c>
      <c r="C330" s="90">
        <v>3</v>
      </c>
      <c r="D330" s="94">
        <v>3750</v>
      </c>
      <c r="E330" s="94">
        <v>12600</v>
      </c>
      <c r="F330" s="92" t="s">
        <v>1705</v>
      </c>
      <c r="G330" s="92">
        <v>76960005</v>
      </c>
    </row>
    <row r="331" spans="1:7" ht="114.75" x14ac:dyDescent="0.25">
      <c r="A331" s="88">
        <v>45034</v>
      </c>
      <c r="B331" s="89" t="s">
        <v>1706</v>
      </c>
      <c r="C331" s="90">
        <v>1</v>
      </c>
      <c r="D331" s="94">
        <v>9592.5</v>
      </c>
      <c r="E331" s="94">
        <v>9592.5</v>
      </c>
      <c r="F331" s="92" t="s">
        <v>946</v>
      </c>
      <c r="G331" s="92">
        <v>38231425</v>
      </c>
    </row>
    <row r="332" spans="1:7" ht="63.75" x14ac:dyDescent="0.25">
      <c r="A332" s="88">
        <v>45034</v>
      </c>
      <c r="B332" s="89" t="s">
        <v>1707</v>
      </c>
      <c r="C332" s="90">
        <f>+E332/D332</f>
        <v>9000</v>
      </c>
      <c r="D332" s="94">
        <v>2.4500000000000002</v>
      </c>
      <c r="E332" s="94">
        <v>22050</v>
      </c>
      <c r="F332" s="92" t="s">
        <v>1354</v>
      </c>
      <c r="G332" s="92">
        <v>61463868</v>
      </c>
    </row>
    <row r="333" spans="1:7" ht="76.5" x14ac:dyDescent="0.25">
      <c r="A333" s="88">
        <v>45034</v>
      </c>
      <c r="B333" s="89" t="s">
        <v>1708</v>
      </c>
      <c r="C333" s="90">
        <v>1</v>
      </c>
      <c r="D333" s="94">
        <v>17300</v>
      </c>
      <c r="E333" s="94">
        <v>17300</v>
      </c>
      <c r="F333" s="92" t="s">
        <v>1414</v>
      </c>
      <c r="G333" s="92">
        <v>89361180</v>
      </c>
    </row>
    <row r="334" spans="1:7" ht="63.75" x14ac:dyDescent="0.25">
      <c r="A334" s="88">
        <v>45034</v>
      </c>
      <c r="B334" s="89" t="s">
        <v>1709</v>
      </c>
      <c r="C334" s="90">
        <f>+E334/D334</f>
        <v>500</v>
      </c>
      <c r="D334" s="94">
        <v>2.8125</v>
      </c>
      <c r="E334" s="94">
        <v>1406.25</v>
      </c>
      <c r="F334" s="92" t="s">
        <v>1291</v>
      </c>
      <c r="G334" s="92">
        <v>99074303</v>
      </c>
    </row>
    <row r="335" spans="1:7" ht="89.25" x14ac:dyDescent="0.25">
      <c r="A335" s="88">
        <v>45034</v>
      </c>
      <c r="B335" s="89" t="s">
        <v>1710</v>
      </c>
      <c r="C335" s="90">
        <v>1</v>
      </c>
      <c r="D335" s="94">
        <v>16494</v>
      </c>
      <c r="E335" s="94">
        <v>16494</v>
      </c>
      <c r="F335" s="92" t="s">
        <v>946</v>
      </c>
      <c r="G335" s="92">
        <v>38231425</v>
      </c>
    </row>
    <row r="336" spans="1:7" ht="38.25" x14ac:dyDescent="0.25">
      <c r="A336" s="88">
        <v>45034</v>
      </c>
      <c r="B336" s="89" t="s">
        <v>1711</v>
      </c>
      <c r="C336" s="90">
        <v>1</v>
      </c>
      <c r="D336" s="94">
        <v>2600</v>
      </c>
      <c r="E336" s="94">
        <v>2600</v>
      </c>
      <c r="F336" s="92" t="s">
        <v>1712</v>
      </c>
      <c r="G336" s="92">
        <v>49504924</v>
      </c>
    </row>
    <row r="337" spans="1:7" ht="77.25" x14ac:dyDescent="0.25">
      <c r="A337" s="88">
        <v>45034</v>
      </c>
      <c r="B337" s="97" t="s">
        <v>1713</v>
      </c>
      <c r="C337" s="90">
        <v>1</v>
      </c>
      <c r="D337" s="91">
        <v>12590</v>
      </c>
      <c r="E337" s="91">
        <v>12590</v>
      </c>
      <c r="F337" s="92" t="s">
        <v>1359</v>
      </c>
      <c r="G337" s="92">
        <v>66658675</v>
      </c>
    </row>
    <row r="338" spans="1:7" ht="51" x14ac:dyDescent="0.25">
      <c r="A338" s="88">
        <v>45034</v>
      </c>
      <c r="B338" s="89" t="s">
        <v>1714</v>
      </c>
      <c r="C338" s="90">
        <f>+E338/D338</f>
        <v>1000</v>
      </c>
      <c r="D338" s="91">
        <v>1.6</v>
      </c>
      <c r="E338" s="91">
        <v>1600</v>
      </c>
      <c r="F338" s="92" t="s">
        <v>1374</v>
      </c>
      <c r="G338" s="92">
        <v>23298561</v>
      </c>
    </row>
    <row r="339" spans="1:7" ht="89.25" x14ac:dyDescent="0.25">
      <c r="A339" s="88">
        <v>45034</v>
      </c>
      <c r="B339" s="89" t="s">
        <v>1715</v>
      </c>
      <c r="C339" s="90">
        <v>1</v>
      </c>
      <c r="D339" s="91">
        <v>2850</v>
      </c>
      <c r="E339" s="91">
        <v>2850</v>
      </c>
      <c r="F339" s="92" t="s">
        <v>1716</v>
      </c>
      <c r="G339" s="92" t="s">
        <v>1717</v>
      </c>
    </row>
    <row r="340" spans="1:7" ht="102" x14ac:dyDescent="0.25">
      <c r="A340" s="88">
        <v>45035</v>
      </c>
      <c r="B340" s="89" t="s">
        <v>1718</v>
      </c>
      <c r="C340" s="90">
        <v>1</v>
      </c>
      <c r="D340" s="91">
        <v>17937.5</v>
      </c>
      <c r="E340" s="94">
        <v>17937.5</v>
      </c>
      <c r="F340" s="92" t="s">
        <v>1719</v>
      </c>
      <c r="G340" s="92">
        <v>26012960</v>
      </c>
    </row>
    <row r="341" spans="1:7" ht="38.25" x14ac:dyDescent="0.25">
      <c r="A341" s="88">
        <v>45035</v>
      </c>
      <c r="B341" s="89" t="s">
        <v>1720</v>
      </c>
      <c r="C341" s="90">
        <f>+E341/D341</f>
        <v>500</v>
      </c>
      <c r="D341" s="91">
        <v>6.9</v>
      </c>
      <c r="E341" s="94">
        <v>3450</v>
      </c>
      <c r="F341" s="92" t="s">
        <v>1721</v>
      </c>
      <c r="G341" s="92">
        <v>111226570</v>
      </c>
    </row>
    <row r="342" spans="1:7" ht="38.25" x14ac:dyDescent="0.25">
      <c r="A342" s="88">
        <v>45035</v>
      </c>
      <c r="B342" s="89" t="s">
        <v>1722</v>
      </c>
      <c r="C342" s="90">
        <f>+E342/D342</f>
        <v>100</v>
      </c>
      <c r="D342" s="91">
        <v>63.91</v>
      </c>
      <c r="E342" s="94">
        <v>6391</v>
      </c>
      <c r="F342" s="92" t="s">
        <v>1723</v>
      </c>
      <c r="G342" s="92">
        <v>4751124</v>
      </c>
    </row>
    <row r="343" spans="1:7" ht="102" x14ac:dyDescent="0.25">
      <c r="A343" s="88">
        <v>45036</v>
      </c>
      <c r="B343" s="89" t="s">
        <v>1724</v>
      </c>
      <c r="C343" s="90">
        <v>1</v>
      </c>
      <c r="D343" s="91">
        <v>24250</v>
      </c>
      <c r="E343" s="94">
        <v>24250</v>
      </c>
      <c r="F343" s="92" t="s">
        <v>1725</v>
      </c>
      <c r="G343" s="92">
        <v>23592230</v>
      </c>
    </row>
    <row r="344" spans="1:7" ht="114.75" x14ac:dyDescent="0.25">
      <c r="A344" s="88">
        <v>45036</v>
      </c>
      <c r="B344" s="89" t="s">
        <v>1726</v>
      </c>
      <c r="C344" s="90">
        <v>1</v>
      </c>
      <c r="D344" s="91">
        <v>17000</v>
      </c>
      <c r="E344" s="94">
        <v>17000</v>
      </c>
      <c r="F344" s="92" t="s">
        <v>1725</v>
      </c>
      <c r="G344" s="92">
        <v>23592230</v>
      </c>
    </row>
    <row r="345" spans="1:7" ht="51" x14ac:dyDescent="0.25">
      <c r="A345" s="88">
        <v>45036</v>
      </c>
      <c r="B345" s="89" t="s">
        <v>1727</v>
      </c>
      <c r="C345" s="90">
        <v>1</v>
      </c>
      <c r="D345" s="91">
        <v>21375</v>
      </c>
      <c r="E345" s="94">
        <v>21375</v>
      </c>
      <c r="F345" s="92" t="s">
        <v>1725</v>
      </c>
      <c r="G345" s="92">
        <v>23592230</v>
      </c>
    </row>
    <row r="346" spans="1:7" ht="38.25" x14ac:dyDescent="0.25">
      <c r="A346" s="88">
        <v>45036</v>
      </c>
      <c r="B346" s="89" t="s">
        <v>1728</v>
      </c>
      <c r="C346" s="90">
        <v>1</v>
      </c>
      <c r="D346" s="91">
        <v>7424</v>
      </c>
      <c r="E346" s="91">
        <v>7424</v>
      </c>
      <c r="F346" s="92" t="s">
        <v>1729</v>
      </c>
      <c r="G346" s="92">
        <v>49436384</v>
      </c>
    </row>
    <row r="347" spans="1:7" ht="216.75" x14ac:dyDescent="0.25">
      <c r="A347" s="88">
        <v>45036</v>
      </c>
      <c r="B347" s="89" t="s">
        <v>1730</v>
      </c>
      <c r="C347" s="90">
        <v>1</v>
      </c>
      <c r="D347" s="91">
        <v>13138.7</v>
      </c>
      <c r="E347" s="91">
        <v>13138.7</v>
      </c>
      <c r="F347" s="92" t="s">
        <v>1731</v>
      </c>
      <c r="G347" s="92">
        <v>41552393</v>
      </c>
    </row>
    <row r="348" spans="1:7" ht="178.5" x14ac:dyDescent="0.25">
      <c r="A348" s="88">
        <v>45036</v>
      </c>
      <c r="B348" s="92" t="s">
        <v>1732</v>
      </c>
      <c r="C348" s="90">
        <v>1</v>
      </c>
      <c r="D348" s="91">
        <v>3600</v>
      </c>
      <c r="E348" s="94">
        <v>3600</v>
      </c>
      <c r="F348" s="92" t="s">
        <v>1733</v>
      </c>
      <c r="G348" s="92"/>
    </row>
    <row r="349" spans="1:7" ht="153" x14ac:dyDescent="0.25">
      <c r="A349" s="88">
        <v>45036</v>
      </c>
      <c r="B349" s="92" t="s">
        <v>1734</v>
      </c>
      <c r="C349" s="90">
        <v>1</v>
      </c>
      <c r="D349" s="91">
        <v>2750</v>
      </c>
      <c r="E349" s="94">
        <v>2750</v>
      </c>
      <c r="F349" s="92" t="s">
        <v>1733</v>
      </c>
      <c r="G349" s="92"/>
    </row>
    <row r="350" spans="1:7" ht="204" x14ac:dyDescent="0.25">
      <c r="A350" s="88">
        <v>45036</v>
      </c>
      <c r="B350" s="92" t="s">
        <v>1735</v>
      </c>
      <c r="C350" s="90">
        <v>1</v>
      </c>
      <c r="D350" s="91">
        <v>5843</v>
      </c>
      <c r="E350" s="94">
        <v>5843</v>
      </c>
      <c r="F350" s="92" t="s">
        <v>1719</v>
      </c>
      <c r="G350" s="92">
        <v>26012960</v>
      </c>
    </row>
    <row r="351" spans="1:7" ht="114.75" x14ac:dyDescent="0.25">
      <c r="A351" s="88">
        <v>45037</v>
      </c>
      <c r="B351" s="92" t="s">
        <v>1736</v>
      </c>
      <c r="C351" s="90">
        <v>1</v>
      </c>
      <c r="D351" s="91">
        <v>24980</v>
      </c>
      <c r="E351" s="94">
        <v>24980</v>
      </c>
      <c r="F351" s="92" t="s">
        <v>1697</v>
      </c>
      <c r="G351" s="92">
        <v>8350132</v>
      </c>
    </row>
    <row r="352" spans="1:7" ht="63.75" x14ac:dyDescent="0.25">
      <c r="A352" s="88">
        <v>45037</v>
      </c>
      <c r="B352" s="92" t="s">
        <v>1737</v>
      </c>
      <c r="C352" s="90">
        <v>1</v>
      </c>
      <c r="D352" s="91">
        <v>25000</v>
      </c>
      <c r="E352" s="94">
        <v>25000</v>
      </c>
      <c r="F352" s="92" t="s">
        <v>1738</v>
      </c>
      <c r="G352" s="92">
        <v>50598023</v>
      </c>
    </row>
    <row r="353" spans="1:7" ht="89.25" x14ac:dyDescent="0.25">
      <c r="A353" s="88">
        <v>45037</v>
      </c>
      <c r="B353" s="92" t="s">
        <v>1739</v>
      </c>
      <c r="C353" s="90">
        <v>1</v>
      </c>
      <c r="D353" s="91">
        <v>14400</v>
      </c>
      <c r="E353" s="98">
        <v>14400</v>
      </c>
      <c r="F353" s="92" t="s">
        <v>1404</v>
      </c>
      <c r="G353" s="99">
        <v>101444567</v>
      </c>
    </row>
    <row r="354" spans="1:7" ht="89.25" x14ac:dyDescent="0.25">
      <c r="A354" s="88">
        <v>45037</v>
      </c>
      <c r="B354" s="92" t="s">
        <v>1740</v>
      </c>
      <c r="C354" s="90">
        <f>+E354/D354</f>
        <v>19</v>
      </c>
      <c r="D354" s="91">
        <v>1175</v>
      </c>
      <c r="E354" s="94">
        <v>22325</v>
      </c>
      <c r="F354" s="96" t="s">
        <v>1612</v>
      </c>
      <c r="G354" s="92">
        <v>55711197</v>
      </c>
    </row>
    <row r="355" spans="1:7" ht="63.75" x14ac:dyDescent="0.25">
      <c r="A355" s="88">
        <v>45037</v>
      </c>
      <c r="B355" s="89" t="s">
        <v>1741</v>
      </c>
      <c r="C355" s="90">
        <v>1</v>
      </c>
      <c r="D355" s="91">
        <v>24727.5</v>
      </c>
      <c r="E355" s="94">
        <v>24727.5</v>
      </c>
      <c r="F355" s="92" t="s">
        <v>1742</v>
      </c>
      <c r="G355" s="92">
        <v>351598</v>
      </c>
    </row>
    <row r="356" spans="1:7" ht="63.75" x14ac:dyDescent="0.25">
      <c r="A356" s="88">
        <v>45037</v>
      </c>
      <c r="B356" s="89" t="s">
        <v>1743</v>
      </c>
      <c r="C356" s="90">
        <v>1</v>
      </c>
      <c r="D356" s="91">
        <v>20472</v>
      </c>
      <c r="E356" s="94">
        <v>20472</v>
      </c>
      <c r="F356" s="92" t="s">
        <v>1744</v>
      </c>
      <c r="G356" s="92">
        <v>12513687</v>
      </c>
    </row>
    <row r="357" spans="1:7" ht="140.25" x14ac:dyDescent="0.25">
      <c r="A357" s="88">
        <v>45042</v>
      </c>
      <c r="B357" s="89" t="s">
        <v>1745</v>
      </c>
      <c r="C357" s="90">
        <f>+E357/D357</f>
        <v>2</v>
      </c>
      <c r="D357" s="91">
        <v>12250</v>
      </c>
      <c r="E357" s="91">
        <v>24500</v>
      </c>
      <c r="F357" s="92" t="s">
        <v>336</v>
      </c>
      <c r="G357" s="92">
        <v>105988456</v>
      </c>
    </row>
    <row r="358" spans="1:7" ht="76.5" x14ac:dyDescent="0.25">
      <c r="A358" s="100">
        <v>45042</v>
      </c>
      <c r="B358" s="101" t="s">
        <v>1746</v>
      </c>
      <c r="C358" s="90">
        <v>1</v>
      </c>
      <c r="D358" s="102">
        <v>11760</v>
      </c>
      <c r="E358" s="102">
        <v>11760</v>
      </c>
      <c r="F358" s="103" t="s">
        <v>1747</v>
      </c>
      <c r="G358" s="103">
        <v>100005942</v>
      </c>
    </row>
    <row r="359" spans="1:7" ht="38.25" x14ac:dyDescent="0.25">
      <c r="A359" s="88">
        <v>45043</v>
      </c>
      <c r="B359" s="89" t="s">
        <v>1748</v>
      </c>
      <c r="C359" s="90">
        <f>+E359/D359</f>
        <v>1</v>
      </c>
      <c r="D359" s="91">
        <v>4800</v>
      </c>
      <c r="E359" s="91">
        <v>4800</v>
      </c>
      <c r="F359" s="92" t="s">
        <v>828</v>
      </c>
      <c r="G359" s="92">
        <v>83621490</v>
      </c>
    </row>
    <row r="360" spans="1:7" ht="63.75" x14ac:dyDescent="0.25">
      <c r="A360" s="88">
        <v>45043</v>
      </c>
      <c r="B360" s="89" t="s">
        <v>1749</v>
      </c>
      <c r="C360" s="90">
        <v>1</v>
      </c>
      <c r="D360" s="91">
        <v>13052.95</v>
      </c>
      <c r="E360" s="91">
        <v>13052.95</v>
      </c>
      <c r="F360" s="92" t="s">
        <v>1750</v>
      </c>
      <c r="G360" s="92">
        <v>98607154</v>
      </c>
    </row>
    <row r="361" spans="1:7" ht="102" x14ac:dyDescent="0.25">
      <c r="A361" s="88">
        <v>45043</v>
      </c>
      <c r="B361" s="89" t="s">
        <v>1751</v>
      </c>
      <c r="C361" s="90">
        <v>1</v>
      </c>
      <c r="D361" s="91">
        <f>4900+2760</f>
        <v>7660</v>
      </c>
      <c r="E361" s="91">
        <v>7660</v>
      </c>
      <c r="F361" s="92" t="s">
        <v>1752</v>
      </c>
      <c r="G361" s="92">
        <v>7454732</v>
      </c>
    </row>
    <row r="362" spans="1:7" ht="280.5" x14ac:dyDescent="0.25">
      <c r="A362" s="88">
        <v>45043</v>
      </c>
      <c r="B362" s="89" t="s">
        <v>1753</v>
      </c>
      <c r="C362" s="90">
        <v>1</v>
      </c>
      <c r="D362" s="104">
        <v>20000</v>
      </c>
      <c r="E362" s="94">
        <v>20000</v>
      </c>
      <c r="F362" s="92" t="s">
        <v>1754</v>
      </c>
      <c r="G362" s="92">
        <v>103388745</v>
      </c>
    </row>
    <row r="363" spans="1:7" ht="38.25" x14ac:dyDescent="0.25">
      <c r="A363" s="88">
        <v>45043</v>
      </c>
      <c r="B363" s="89" t="s">
        <v>1755</v>
      </c>
      <c r="C363" s="90">
        <f>+E363/D363</f>
        <v>61</v>
      </c>
      <c r="D363" s="91">
        <v>46</v>
      </c>
      <c r="E363" s="94">
        <v>2806</v>
      </c>
      <c r="F363" s="92" t="s">
        <v>1756</v>
      </c>
      <c r="G363" s="92">
        <v>4521587</v>
      </c>
    </row>
    <row r="364" spans="1:7" ht="51" x14ac:dyDescent="0.25">
      <c r="A364" s="88">
        <v>45044</v>
      </c>
      <c r="B364" s="89" t="s">
        <v>1757</v>
      </c>
      <c r="C364" s="90">
        <v>1</v>
      </c>
      <c r="D364" s="91">
        <v>14907.62</v>
      </c>
      <c r="E364" s="94">
        <v>14907.62</v>
      </c>
      <c r="F364" s="92" t="s">
        <v>1758</v>
      </c>
      <c r="G364" s="92">
        <v>4991842</v>
      </c>
    </row>
    <row r="365" spans="1:7" ht="102" x14ac:dyDescent="0.25">
      <c r="A365" s="88">
        <v>45044</v>
      </c>
      <c r="B365" s="89" t="s">
        <v>1759</v>
      </c>
      <c r="C365" s="90">
        <v>1</v>
      </c>
      <c r="D365" s="91">
        <v>10869.6</v>
      </c>
      <c r="E365" s="94">
        <v>10869.6</v>
      </c>
      <c r="F365" s="92" t="s">
        <v>92</v>
      </c>
      <c r="G365" s="92">
        <v>9769862</v>
      </c>
    </row>
    <row r="366" spans="1:7" ht="63.75" x14ac:dyDescent="0.25">
      <c r="A366" s="88">
        <v>45044</v>
      </c>
      <c r="B366" s="89" t="s">
        <v>1760</v>
      </c>
      <c r="C366" s="90">
        <v>1</v>
      </c>
      <c r="D366" s="91">
        <v>7200</v>
      </c>
      <c r="E366" s="91">
        <v>7200</v>
      </c>
      <c r="F366" s="92" t="s">
        <v>1761</v>
      </c>
      <c r="G366" s="92">
        <v>5299683</v>
      </c>
    </row>
    <row r="367" spans="1:7" ht="51" x14ac:dyDescent="0.25">
      <c r="A367" s="88">
        <v>45044</v>
      </c>
      <c r="B367" s="89" t="s">
        <v>1762</v>
      </c>
      <c r="C367" s="90">
        <v>2</v>
      </c>
      <c r="D367" s="91">
        <v>2677.5</v>
      </c>
      <c r="E367" s="91">
        <v>4819.5</v>
      </c>
      <c r="F367" s="92" t="s">
        <v>1763</v>
      </c>
      <c r="G367" s="92">
        <v>96489014</v>
      </c>
    </row>
    <row r="368" spans="1:7" ht="51" x14ac:dyDescent="0.25">
      <c r="A368" s="88">
        <v>45044</v>
      </c>
      <c r="B368" s="92" t="s">
        <v>1764</v>
      </c>
      <c r="C368" s="90">
        <v>1</v>
      </c>
      <c r="D368" s="91">
        <v>1600</v>
      </c>
      <c r="E368" s="94">
        <v>1600</v>
      </c>
      <c r="F368" s="92" t="s">
        <v>1765</v>
      </c>
      <c r="G368" s="92">
        <v>7756437</v>
      </c>
    </row>
    <row r="369" spans="1:7" x14ac:dyDescent="0.25">
      <c r="A369" s="209" t="s">
        <v>1766</v>
      </c>
      <c r="B369" s="210"/>
      <c r="C369" s="210"/>
      <c r="D369" s="210"/>
      <c r="E369" s="210"/>
      <c r="F369" s="210"/>
      <c r="G369" s="210"/>
    </row>
    <row r="370" spans="1:7" ht="38.25" x14ac:dyDescent="0.25">
      <c r="A370" s="105">
        <v>45049</v>
      </c>
      <c r="B370" s="92" t="s">
        <v>1767</v>
      </c>
      <c r="C370" s="92">
        <v>1</v>
      </c>
      <c r="D370" s="91">
        <v>5745</v>
      </c>
      <c r="E370" s="91">
        <v>5745</v>
      </c>
      <c r="F370" s="92" t="s">
        <v>1768</v>
      </c>
      <c r="G370" s="92">
        <v>5100097</v>
      </c>
    </row>
    <row r="371" spans="1:7" ht="63.75" x14ac:dyDescent="0.25">
      <c r="A371" s="105">
        <v>45049</v>
      </c>
      <c r="B371" s="92" t="s">
        <v>1769</v>
      </c>
      <c r="C371" s="92">
        <f>+E371/D371</f>
        <v>300</v>
      </c>
      <c r="D371" s="91">
        <v>6.9</v>
      </c>
      <c r="E371" s="91">
        <v>2070</v>
      </c>
      <c r="F371" s="92" t="s">
        <v>1721</v>
      </c>
      <c r="G371" s="92">
        <v>111226570</v>
      </c>
    </row>
    <row r="372" spans="1:7" ht="63.75" x14ac:dyDescent="0.25">
      <c r="A372" s="105">
        <v>45049</v>
      </c>
      <c r="B372" s="92" t="s">
        <v>1770</v>
      </c>
      <c r="C372" s="92">
        <v>1</v>
      </c>
      <c r="D372" s="91">
        <v>2037.2</v>
      </c>
      <c r="E372" s="91">
        <v>2037.2</v>
      </c>
      <c r="F372" s="92" t="s">
        <v>1771</v>
      </c>
      <c r="G372" s="92">
        <v>40324222</v>
      </c>
    </row>
    <row r="373" spans="1:7" ht="51" x14ac:dyDescent="0.25">
      <c r="A373" s="105">
        <v>45049</v>
      </c>
      <c r="B373" s="92" t="s">
        <v>1772</v>
      </c>
      <c r="C373" s="92">
        <f>+E373/D373</f>
        <v>200</v>
      </c>
      <c r="D373" s="91">
        <v>6.9</v>
      </c>
      <c r="E373" s="91">
        <v>1380</v>
      </c>
      <c r="F373" s="92" t="s">
        <v>1721</v>
      </c>
      <c r="G373" s="92">
        <v>111226570</v>
      </c>
    </row>
    <row r="374" spans="1:7" ht="76.5" x14ac:dyDescent="0.25">
      <c r="A374" s="105">
        <v>45049</v>
      </c>
      <c r="B374" s="92" t="s">
        <v>1773</v>
      </c>
      <c r="C374" s="92">
        <f>+E374/D374</f>
        <v>13</v>
      </c>
      <c r="D374" s="91">
        <v>1190</v>
      </c>
      <c r="E374" s="91">
        <v>15470</v>
      </c>
      <c r="F374" s="92" t="s">
        <v>1584</v>
      </c>
      <c r="G374" s="92">
        <v>11878142</v>
      </c>
    </row>
    <row r="375" spans="1:7" ht="51" x14ac:dyDescent="0.25">
      <c r="A375" s="105">
        <v>45049</v>
      </c>
      <c r="B375" s="92" t="s">
        <v>1774</v>
      </c>
      <c r="C375" s="92">
        <f>+E375/D375</f>
        <v>3</v>
      </c>
      <c r="D375" s="91">
        <v>3210</v>
      </c>
      <c r="E375" s="91">
        <v>9630</v>
      </c>
      <c r="F375" s="92" t="s">
        <v>1775</v>
      </c>
      <c r="G375" s="92">
        <v>71102361</v>
      </c>
    </row>
    <row r="376" spans="1:7" ht="25.5" x14ac:dyDescent="0.25">
      <c r="A376" s="105">
        <v>45049</v>
      </c>
      <c r="B376" s="92" t="s">
        <v>1776</v>
      </c>
      <c r="C376" s="92">
        <v>1</v>
      </c>
      <c r="D376" s="91">
        <v>1332</v>
      </c>
      <c r="E376" s="91">
        <v>1332</v>
      </c>
      <c r="F376" s="92" t="s">
        <v>1777</v>
      </c>
      <c r="G376" s="92">
        <v>29986621</v>
      </c>
    </row>
    <row r="377" spans="1:7" ht="51" x14ac:dyDescent="0.25">
      <c r="A377" s="105">
        <v>45049</v>
      </c>
      <c r="B377" s="92" t="s">
        <v>1778</v>
      </c>
      <c r="C377" s="92">
        <v>1</v>
      </c>
      <c r="D377" s="91">
        <v>13580</v>
      </c>
      <c r="E377" s="91">
        <v>13580</v>
      </c>
      <c r="F377" s="92" t="s">
        <v>393</v>
      </c>
      <c r="G377" s="92">
        <v>48964115</v>
      </c>
    </row>
    <row r="378" spans="1:7" ht="38.25" x14ac:dyDescent="0.25">
      <c r="A378" s="105">
        <v>45049</v>
      </c>
      <c r="B378" s="92" t="s">
        <v>1779</v>
      </c>
      <c r="C378" s="92">
        <v>1</v>
      </c>
      <c r="D378" s="91">
        <v>18500</v>
      </c>
      <c r="E378" s="91">
        <v>18500</v>
      </c>
      <c r="F378" s="92" t="s">
        <v>677</v>
      </c>
      <c r="G378" s="92">
        <v>12338265</v>
      </c>
    </row>
    <row r="379" spans="1:7" ht="63.75" x14ac:dyDescent="0.25">
      <c r="A379" s="105">
        <v>45051</v>
      </c>
      <c r="B379" s="92" t="s">
        <v>1780</v>
      </c>
      <c r="C379" s="92">
        <f>+E379/D379</f>
        <v>320</v>
      </c>
      <c r="D379" s="91">
        <v>78.099999999999994</v>
      </c>
      <c r="E379" s="91">
        <v>24992</v>
      </c>
      <c r="F379" s="92" t="s">
        <v>292</v>
      </c>
      <c r="G379" s="92">
        <v>5908248</v>
      </c>
    </row>
    <row r="380" spans="1:7" ht="63.75" x14ac:dyDescent="0.25">
      <c r="A380" s="105">
        <v>45051</v>
      </c>
      <c r="B380" s="92" t="s">
        <v>1781</v>
      </c>
      <c r="C380" s="92">
        <f>+E380/D380</f>
        <v>576</v>
      </c>
      <c r="D380" s="91">
        <v>22</v>
      </c>
      <c r="E380" s="91">
        <v>12672</v>
      </c>
      <c r="F380" s="92" t="s">
        <v>1719</v>
      </c>
      <c r="G380" s="92">
        <v>26012960</v>
      </c>
    </row>
    <row r="381" spans="1:7" ht="25.5" x14ac:dyDescent="0.25">
      <c r="A381" s="105">
        <v>45051</v>
      </c>
      <c r="B381" s="92" t="s">
        <v>1782</v>
      </c>
      <c r="C381" s="92">
        <v>1</v>
      </c>
      <c r="D381" s="91">
        <v>1531.42</v>
      </c>
      <c r="E381" s="91">
        <v>1531.42</v>
      </c>
      <c r="F381" s="92" t="s">
        <v>946</v>
      </c>
      <c r="G381" s="92">
        <v>38231425</v>
      </c>
    </row>
    <row r="382" spans="1:7" ht="38.25" x14ac:dyDescent="0.25">
      <c r="A382" s="105">
        <v>45055</v>
      </c>
      <c r="B382" s="92" t="s">
        <v>1783</v>
      </c>
      <c r="C382" s="92">
        <f>+E382/D382</f>
        <v>2</v>
      </c>
      <c r="D382" s="91">
        <v>1699</v>
      </c>
      <c r="E382" s="91">
        <v>3398</v>
      </c>
      <c r="F382" s="92" t="s">
        <v>1784</v>
      </c>
      <c r="G382" s="92">
        <v>81766173</v>
      </c>
    </row>
    <row r="383" spans="1:7" ht="89.25" x14ac:dyDescent="0.25">
      <c r="A383" s="105">
        <v>45055</v>
      </c>
      <c r="B383" s="92" t="s">
        <v>1785</v>
      </c>
      <c r="C383" s="92">
        <f>+E383/D383</f>
        <v>35</v>
      </c>
      <c r="D383" s="91">
        <v>82.45</v>
      </c>
      <c r="E383" s="91">
        <v>2885.75</v>
      </c>
      <c r="F383" s="92" t="s">
        <v>784</v>
      </c>
      <c r="G383" s="92">
        <v>7090048</v>
      </c>
    </row>
    <row r="384" spans="1:7" ht="38.25" x14ac:dyDescent="0.25">
      <c r="A384" s="105">
        <v>45055</v>
      </c>
      <c r="B384" s="92" t="s">
        <v>1786</v>
      </c>
      <c r="C384" s="92">
        <v>1</v>
      </c>
      <c r="D384" s="91">
        <v>1174</v>
      </c>
      <c r="E384" s="91">
        <v>1174</v>
      </c>
      <c r="F384" s="92" t="s">
        <v>1787</v>
      </c>
      <c r="G384" s="92">
        <v>89552830</v>
      </c>
    </row>
    <row r="385" spans="1:7" ht="63.75" x14ac:dyDescent="0.25">
      <c r="A385" s="105">
        <v>45055</v>
      </c>
      <c r="B385" s="92" t="s">
        <v>1788</v>
      </c>
      <c r="C385" s="92">
        <f>+E385/D385</f>
        <v>20000</v>
      </c>
      <c r="D385" s="91">
        <v>0.9</v>
      </c>
      <c r="E385" s="91">
        <v>18000</v>
      </c>
      <c r="F385" s="92" t="s">
        <v>1412</v>
      </c>
      <c r="G385" s="92">
        <v>1532227</v>
      </c>
    </row>
    <row r="386" spans="1:7" ht="63.75" x14ac:dyDescent="0.25">
      <c r="A386" s="105">
        <v>45055</v>
      </c>
      <c r="B386" s="92" t="s">
        <v>1789</v>
      </c>
      <c r="C386" s="92">
        <f>+E386/D386</f>
        <v>200</v>
      </c>
      <c r="D386" s="91">
        <v>28.5</v>
      </c>
      <c r="E386" s="91">
        <v>5700</v>
      </c>
      <c r="F386" s="92" t="s">
        <v>828</v>
      </c>
      <c r="G386" s="92">
        <v>83621490</v>
      </c>
    </row>
    <row r="387" spans="1:7" ht="63.75" x14ac:dyDescent="0.25">
      <c r="A387" s="105">
        <v>45055</v>
      </c>
      <c r="B387" s="92" t="s">
        <v>1790</v>
      </c>
      <c r="C387" s="92">
        <f>+E387/D387</f>
        <v>1000</v>
      </c>
      <c r="D387" s="91">
        <v>6.75</v>
      </c>
      <c r="E387" s="91">
        <v>6750</v>
      </c>
      <c r="F387" s="92" t="s">
        <v>1374</v>
      </c>
      <c r="G387" s="92">
        <v>23298561</v>
      </c>
    </row>
    <row r="388" spans="1:7" ht="51" x14ac:dyDescent="0.25">
      <c r="A388" s="105">
        <v>45055</v>
      </c>
      <c r="B388" s="92" t="s">
        <v>1791</v>
      </c>
      <c r="C388" s="92">
        <f>+E388/D388</f>
        <v>2000</v>
      </c>
      <c r="D388" s="91">
        <v>3.25</v>
      </c>
      <c r="E388" s="91">
        <v>6500</v>
      </c>
      <c r="F388" s="92" t="s">
        <v>946</v>
      </c>
      <c r="G388" s="92">
        <v>38231425</v>
      </c>
    </row>
    <row r="389" spans="1:7" ht="102" x14ac:dyDescent="0.25">
      <c r="A389" s="105">
        <v>45055</v>
      </c>
      <c r="B389" s="92" t="s">
        <v>1792</v>
      </c>
      <c r="C389" s="92">
        <v>1</v>
      </c>
      <c r="D389" s="91">
        <v>5750</v>
      </c>
      <c r="E389" s="91">
        <v>5750</v>
      </c>
      <c r="F389" s="92" t="s">
        <v>1642</v>
      </c>
      <c r="G389" s="92">
        <v>33805024</v>
      </c>
    </row>
    <row r="390" spans="1:7" ht="63.75" x14ac:dyDescent="0.25">
      <c r="A390" s="105">
        <v>45055</v>
      </c>
      <c r="B390" s="92" t="s">
        <v>1793</v>
      </c>
      <c r="C390" s="92">
        <f>+E390/D390</f>
        <v>100</v>
      </c>
      <c r="D390" s="91">
        <v>82</v>
      </c>
      <c r="E390" s="91">
        <v>8200</v>
      </c>
      <c r="F390" s="92" t="s">
        <v>1372</v>
      </c>
      <c r="G390" s="92">
        <v>14199947</v>
      </c>
    </row>
    <row r="391" spans="1:7" ht="63.75" x14ac:dyDescent="0.25">
      <c r="A391" s="105">
        <v>45055</v>
      </c>
      <c r="B391" s="92" t="s">
        <v>1794</v>
      </c>
      <c r="C391" s="92">
        <v>1</v>
      </c>
      <c r="D391" s="91">
        <v>18394.05</v>
      </c>
      <c r="E391" s="91">
        <v>18394.05</v>
      </c>
      <c r="F391" s="92" t="s">
        <v>1795</v>
      </c>
      <c r="G391" s="92">
        <v>1539167</v>
      </c>
    </row>
    <row r="392" spans="1:7" ht="63.75" x14ac:dyDescent="0.25">
      <c r="A392" s="105">
        <v>45055</v>
      </c>
      <c r="B392" s="92" t="s">
        <v>1796</v>
      </c>
      <c r="C392" s="92">
        <v>1</v>
      </c>
      <c r="D392" s="91">
        <v>3625</v>
      </c>
      <c r="E392" s="91">
        <v>3625</v>
      </c>
      <c r="F392" s="92" t="s">
        <v>1797</v>
      </c>
      <c r="G392" s="92"/>
    </row>
    <row r="393" spans="1:7" ht="102" x14ac:dyDescent="0.25">
      <c r="A393" s="105">
        <v>45055</v>
      </c>
      <c r="B393" s="92" t="s">
        <v>1798</v>
      </c>
      <c r="C393" s="92">
        <v>1</v>
      </c>
      <c r="D393" s="91">
        <v>17235</v>
      </c>
      <c r="E393" s="91">
        <v>17235</v>
      </c>
      <c r="F393" s="92" t="s">
        <v>1731</v>
      </c>
      <c r="G393" s="92">
        <v>41552393</v>
      </c>
    </row>
    <row r="394" spans="1:7" ht="140.25" x14ac:dyDescent="0.25">
      <c r="A394" s="105">
        <v>45055</v>
      </c>
      <c r="B394" s="92" t="s">
        <v>1799</v>
      </c>
      <c r="C394" s="92">
        <v>1</v>
      </c>
      <c r="D394" s="91">
        <v>9980</v>
      </c>
      <c r="E394" s="91">
        <v>9980</v>
      </c>
      <c r="F394" s="92" t="s">
        <v>1800</v>
      </c>
      <c r="G394" s="92">
        <v>7199910</v>
      </c>
    </row>
    <row r="395" spans="1:7" ht="178.5" x14ac:dyDescent="0.25">
      <c r="A395" s="105">
        <v>45055</v>
      </c>
      <c r="B395" s="92" t="s">
        <v>1801</v>
      </c>
      <c r="C395" s="92">
        <f>+E395/D395</f>
        <v>13.254</v>
      </c>
      <c r="D395" s="91">
        <v>875</v>
      </c>
      <c r="E395" s="91">
        <v>11597.25</v>
      </c>
      <c r="F395" s="92" t="s">
        <v>1295</v>
      </c>
      <c r="G395" s="92">
        <v>66545463</v>
      </c>
    </row>
    <row r="396" spans="1:7" ht="51" x14ac:dyDescent="0.25">
      <c r="A396" s="105">
        <v>45055</v>
      </c>
      <c r="B396" s="92" t="s">
        <v>1802</v>
      </c>
      <c r="C396" s="92">
        <f>+E396/D396</f>
        <v>10</v>
      </c>
      <c r="D396" s="91">
        <v>310</v>
      </c>
      <c r="E396" s="91">
        <v>3100</v>
      </c>
      <c r="F396" s="92" t="s">
        <v>1803</v>
      </c>
      <c r="G396" s="92">
        <v>42716772</v>
      </c>
    </row>
    <row r="397" spans="1:7" ht="114.75" x14ac:dyDescent="0.25">
      <c r="A397" s="105">
        <v>45055</v>
      </c>
      <c r="B397" s="92" t="s">
        <v>1804</v>
      </c>
      <c r="C397" s="92">
        <v>1</v>
      </c>
      <c r="D397" s="91">
        <v>3550</v>
      </c>
      <c r="E397" s="91">
        <v>3550</v>
      </c>
      <c r="F397" s="92" t="s">
        <v>1731</v>
      </c>
      <c r="G397" s="92">
        <v>41552393</v>
      </c>
    </row>
    <row r="398" spans="1:7" ht="102" x14ac:dyDescent="0.25">
      <c r="A398" s="105">
        <v>45055</v>
      </c>
      <c r="B398" s="92" t="s">
        <v>1805</v>
      </c>
      <c r="C398" s="92">
        <v>1</v>
      </c>
      <c r="D398" s="91">
        <v>3985</v>
      </c>
      <c r="E398" s="91">
        <v>3985</v>
      </c>
      <c r="F398" s="92" t="s">
        <v>1806</v>
      </c>
      <c r="G398" s="92">
        <v>108769976</v>
      </c>
    </row>
    <row r="399" spans="1:7" ht="191.25" x14ac:dyDescent="0.25">
      <c r="A399" s="105">
        <v>45055</v>
      </c>
      <c r="B399" s="92" t="s">
        <v>1807</v>
      </c>
      <c r="C399" s="92">
        <v>1</v>
      </c>
      <c r="D399" s="91">
        <v>7672.5</v>
      </c>
      <c r="E399" s="91">
        <v>7672.5</v>
      </c>
      <c r="F399" s="92" t="s">
        <v>1295</v>
      </c>
      <c r="G399" s="92">
        <v>66545463</v>
      </c>
    </row>
    <row r="400" spans="1:7" ht="89.25" x14ac:dyDescent="0.25">
      <c r="A400" s="105">
        <v>45055</v>
      </c>
      <c r="B400" s="92" t="s">
        <v>1808</v>
      </c>
      <c r="C400" s="92">
        <v>1</v>
      </c>
      <c r="D400" s="91">
        <v>2207.08</v>
      </c>
      <c r="E400" s="91">
        <v>2207.08</v>
      </c>
      <c r="F400" s="92" t="s">
        <v>1559</v>
      </c>
      <c r="G400" s="92">
        <v>91853826</v>
      </c>
    </row>
    <row r="401" spans="1:7" ht="76.5" x14ac:dyDescent="0.25">
      <c r="A401" s="105">
        <v>45055</v>
      </c>
      <c r="B401" s="92" t="s">
        <v>1809</v>
      </c>
      <c r="C401" s="92">
        <v>1</v>
      </c>
      <c r="D401" s="91">
        <v>18100</v>
      </c>
      <c r="E401" s="91">
        <v>18100</v>
      </c>
      <c r="F401" s="92" t="s">
        <v>1810</v>
      </c>
      <c r="G401" s="92">
        <v>68250908</v>
      </c>
    </row>
    <row r="402" spans="1:7" ht="76.5" x14ac:dyDescent="0.25">
      <c r="A402" s="105">
        <v>45055</v>
      </c>
      <c r="B402" s="92" t="s">
        <v>1811</v>
      </c>
      <c r="C402" s="92">
        <v>1</v>
      </c>
      <c r="D402" s="91">
        <v>8500</v>
      </c>
      <c r="E402" s="91">
        <v>8500</v>
      </c>
      <c r="F402" s="92" t="s">
        <v>1810</v>
      </c>
      <c r="G402" s="92">
        <v>68250908</v>
      </c>
    </row>
    <row r="403" spans="1:7" ht="38.25" x14ac:dyDescent="0.25">
      <c r="A403" s="105">
        <v>45055</v>
      </c>
      <c r="B403" s="92" t="s">
        <v>1812</v>
      </c>
      <c r="C403" s="92">
        <f t="shared" ref="C403:C412" si="1">+E403/D403</f>
        <v>1000</v>
      </c>
      <c r="D403" s="91">
        <v>1.8</v>
      </c>
      <c r="E403" s="91">
        <v>1800</v>
      </c>
      <c r="F403" s="92" t="s">
        <v>524</v>
      </c>
      <c r="G403" s="92">
        <v>84212489</v>
      </c>
    </row>
    <row r="404" spans="1:7" ht="38.25" x14ac:dyDescent="0.25">
      <c r="A404" s="105">
        <v>45055</v>
      </c>
      <c r="B404" s="92" t="s">
        <v>1813</v>
      </c>
      <c r="C404" s="92">
        <f t="shared" si="1"/>
        <v>39.999391850800734</v>
      </c>
      <c r="D404" s="91">
        <v>197.32</v>
      </c>
      <c r="E404" s="91">
        <v>7892.68</v>
      </c>
      <c r="F404" s="92" t="s">
        <v>1729</v>
      </c>
      <c r="G404" s="92">
        <v>49436384</v>
      </c>
    </row>
    <row r="405" spans="1:7" ht="25.5" x14ac:dyDescent="0.25">
      <c r="A405" s="105">
        <v>45055</v>
      </c>
      <c r="B405" s="92" t="s">
        <v>1814</v>
      </c>
      <c r="C405" s="92">
        <f t="shared" si="1"/>
        <v>50</v>
      </c>
      <c r="D405" s="91">
        <v>34.76</v>
      </c>
      <c r="E405" s="91">
        <v>1738</v>
      </c>
      <c r="F405" s="92" t="s">
        <v>524</v>
      </c>
      <c r="G405" s="92">
        <v>84212489</v>
      </c>
    </row>
    <row r="406" spans="1:7" ht="38.25" x14ac:dyDescent="0.25">
      <c r="A406" s="105">
        <v>45055</v>
      </c>
      <c r="B406" s="92" t="s">
        <v>1815</v>
      </c>
      <c r="C406" s="92">
        <f t="shared" si="1"/>
        <v>50</v>
      </c>
      <c r="D406" s="91">
        <v>64</v>
      </c>
      <c r="E406" s="91">
        <v>3200</v>
      </c>
      <c r="F406" s="92" t="s">
        <v>1816</v>
      </c>
      <c r="G406" s="92"/>
    </row>
    <row r="407" spans="1:7" ht="25.5" x14ac:dyDescent="0.25">
      <c r="A407" s="105">
        <v>45055</v>
      </c>
      <c r="B407" s="92" t="s">
        <v>1817</v>
      </c>
      <c r="C407" s="92">
        <f t="shared" si="1"/>
        <v>1000.0000000000001</v>
      </c>
      <c r="D407" s="91">
        <v>2.5499999999999998</v>
      </c>
      <c r="E407" s="91">
        <v>2550</v>
      </c>
      <c r="F407" s="92" t="s">
        <v>534</v>
      </c>
      <c r="G407" s="92">
        <v>326895</v>
      </c>
    </row>
    <row r="408" spans="1:7" ht="25.5" x14ac:dyDescent="0.25">
      <c r="A408" s="105">
        <v>45055</v>
      </c>
      <c r="B408" s="92" t="s">
        <v>1818</v>
      </c>
      <c r="C408" s="92">
        <f t="shared" si="1"/>
        <v>200</v>
      </c>
      <c r="D408" s="91">
        <v>8.25</v>
      </c>
      <c r="E408" s="91">
        <v>1650</v>
      </c>
      <c r="F408" s="92" t="s">
        <v>534</v>
      </c>
      <c r="G408" s="92">
        <v>326895</v>
      </c>
    </row>
    <row r="409" spans="1:7" ht="25.5" x14ac:dyDescent="0.25">
      <c r="A409" s="105">
        <v>45055</v>
      </c>
      <c r="B409" s="92" t="s">
        <v>1819</v>
      </c>
      <c r="C409" s="92">
        <f t="shared" si="1"/>
        <v>67</v>
      </c>
      <c r="D409" s="91">
        <v>25.98</v>
      </c>
      <c r="E409" s="91">
        <v>1740.66</v>
      </c>
      <c r="F409" s="92" t="s">
        <v>524</v>
      </c>
      <c r="G409" s="92">
        <v>84212489</v>
      </c>
    </row>
    <row r="410" spans="1:7" ht="25.5" x14ac:dyDescent="0.25">
      <c r="A410" s="105">
        <v>45055</v>
      </c>
      <c r="B410" s="92" t="s">
        <v>1820</v>
      </c>
      <c r="C410" s="92">
        <f t="shared" si="1"/>
        <v>40.000000000000007</v>
      </c>
      <c r="D410" s="91">
        <v>164.64</v>
      </c>
      <c r="E410" s="91">
        <v>6585.6</v>
      </c>
      <c r="F410" s="92" t="s">
        <v>1729</v>
      </c>
      <c r="G410" s="92">
        <v>49436384</v>
      </c>
    </row>
    <row r="411" spans="1:7" ht="25.5" x14ac:dyDescent="0.25">
      <c r="A411" s="105">
        <v>45055</v>
      </c>
      <c r="B411" s="92" t="s">
        <v>1821</v>
      </c>
      <c r="C411" s="92">
        <f t="shared" si="1"/>
        <v>50</v>
      </c>
      <c r="D411" s="91">
        <v>69.386200000000002</v>
      </c>
      <c r="E411" s="91">
        <v>3469.31</v>
      </c>
      <c r="F411" s="92" t="s">
        <v>1729</v>
      </c>
      <c r="G411" s="92">
        <v>49436384</v>
      </c>
    </row>
    <row r="412" spans="1:7" ht="51" x14ac:dyDescent="0.25">
      <c r="A412" s="105">
        <v>45055</v>
      </c>
      <c r="B412" s="92" t="s">
        <v>1822</v>
      </c>
      <c r="C412" s="92">
        <f t="shared" si="1"/>
        <v>20</v>
      </c>
      <c r="D412" s="91">
        <v>269</v>
      </c>
      <c r="E412" s="91">
        <v>5380</v>
      </c>
      <c r="F412" s="92" t="s">
        <v>1823</v>
      </c>
      <c r="G412" s="92">
        <v>105915696</v>
      </c>
    </row>
    <row r="413" spans="1:7" ht="25.5" x14ac:dyDescent="0.25">
      <c r="A413" s="105">
        <v>45056</v>
      </c>
      <c r="B413" s="92" t="s">
        <v>1824</v>
      </c>
      <c r="C413" s="92">
        <v>1</v>
      </c>
      <c r="D413" s="91">
        <v>5400</v>
      </c>
      <c r="E413" s="91">
        <v>5400</v>
      </c>
      <c r="F413" s="92" t="s">
        <v>1825</v>
      </c>
      <c r="G413" s="92">
        <v>99543141</v>
      </c>
    </row>
    <row r="414" spans="1:7" ht="38.25" x14ac:dyDescent="0.25">
      <c r="A414" s="105">
        <v>45056</v>
      </c>
      <c r="B414" s="92" t="s">
        <v>1826</v>
      </c>
      <c r="C414" s="92">
        <v>1</v>
      </c>
      <c r="D414" s="91">
        <v>4350</v>
      </c>
      <c r="E414" s="91">
        <v>4350</v>
      </c>
      <c r="F414" s="92" t="s">
        <v>1827</v>
      </c>
      <c r="G414" s="92">
        <v>12511811</v>
      </c>
    </row>
    <row r="415" spans="1:7" ht="38.25" x14ac:dyDescent="0.25">
      <c r="A415" s="105">
        <v>45057</v>
      </c>
      <c r="B415" s="92" t="s">
        <v>1828</v>
      </c>
      <c r="C415" s="92">
        <v>1</v>
      </c>
      <c r="D415" s="91">
        <v>25000</v>
      </c>
      <c r="E415" s="91">
        <v>25000</v>
      </c>
      <c r="F415" s="92" t="s">
        <v>1829</v>
      </c>
      <c r="G415" s="92">
        <v>35370122</v>
      </c>
    </row>
    <row r="416" spans="1:7" ht="178.5" x14ac:dyDescent="0.25">
      <c r="A416" s="105">
        <v>45057</v>
      </c>
      <c r="B416" s="92" t="s">
        <v>1830</v>
      </c>
      <c r="C416" s="92">
        <v>1</v>
      </c>
      <c r="D416" s="91">
        <v>8580</v>
      </c>
      <c r="E416" s="91">
        <v>8580</v>
      </c>
      <c r="F416" s="92" t="s">
        <v>1719</v>
      </c>
      <c r="G416" s="92">
        <v>26012960</v>
      </c>
    </row>
    <row r="417" spans="1:7" ht="140.25" x14ac:dyDescent="0.25">
      <c r="A417" s="105">
        <v>45058</v>
      </c>
      <c r="B417" s="92" t="s">
        <v>1831</v>
      </c>
      <c r="C417" s="92">
        <v>1</v>
      </c>
      <c r="D417" s="91">
        <v>17459.84</v>
      </c>
      <c r="E417" s="91">
        <v>17459.84</v>
      </c>
      <c r="F417" s="92" t="s">
        <v>1832</v>
      </c>
      <c r="G417" s="92"/>
    </row>
    <row r="418" spans="1:7" ht="38.25" x14ac:dyDescent="0.25">
      <c r="A418" s="105">
        <v>45058</v>
      </c>
      <c r="B418" s="92" t="s">
        <v>1833</v>
      </c>
      <c r="C418" s="92">
        <f>+E418/D418</f>
        <v>50</v>
      </c>
      <c r="D418" s="91">
        <v>55.41</v>
      </c>
      <c r="E418" s="91">
        <v>2770.5</v>
      </c>
      <c r="F418" s="92" t="s">
        <v>1723</v>
      </c>
      <c r="G418" s="92">
        <v>4751124</v>
      </c>
    </row>
    <row r="419" spans="1:7" ht="38.25" x14ac:dyDescent="0.25">
      <c r="A419" s="105">
        <v>45058</v>
      </c>
      <c r="B419" s="92" t="s">
        <v>1834</v>
      </c>
      <c r="C419" s="92">
        <f>+E419/D419</f>
        <v>30</v>
      </c>
      <c r="D419" s="91">
        <v>34.76</v>
      </c>
      <c r="E419" s="91">
        <v>1042.8</v>
      </c>
      <c r="F419" s="92" t="s">
        <v>524</v>
      </c>
      <c r="G419" s="92">
        <v>84212489</v>
      </c>
    </row>
    <row r="420" spans="1:7" ht="242.25" x14ac:dyDescent="0.25">
      <c r="A420" s="105">
        <v>45063</v>
      </c>
      <c r="B420" s="92" t="s">
        <v>1835</v>
      </c>
      <c r="C420" s="92">
        <v>1</v>
      </c>
      <c r="D420" s="91">
        <v>24952.5</v>
      </c>
      <c r="E420" s="91">
        <v>24952.5</v>
      </c>
      <c r="F420" s="92" t="s">
        <v>1731</v>
      </c>
      <c r="G420" s="92">
        <v>41552393</v>
      </c>
    </row>
    <row r="421" spans="1:7" ht="114.75" x14ac:dyDescent="0.25">
      <c r="A421" s="105">
        <v>45064</v>
      </c>
      <c r="B421" s="92" t="s">
        <v>1836</v>
      </c>
      <c r="C421" s="92">
        <v>1</v>
      </c>
      <c r="D421" s="91">
        <v>8340</v>
      </c>
      <c r="E421" s="91">
        <v>8340</v>
      </c>
      <c r="F421" s="92" t="s">
        <v>1837</v>
      </c>
      <c r="G421" s="92">
        <v>16548590</v>
      </c>
    </row>
    <row r="422" spans="1:7" ht="51" x14ac:dyDescent="0.25">
      <c r="A422" s="105">
        <v>45064</v>
      </c>
      <c r="B422" s="92" t="s">
        <v>1838</v>
      </c>
      <c r="C422" s="92">
        <v>1</v>
      </c>
      <c r="D422" s="91">
        <v>9500</v>
      </c>
      <c r="E422" s="91">
        <v>9500</v>
      </c>
      <c r="F422" s="92" t="s">
        <v>1434</v>
      </c>
      <c r="G422" s="92">
        <v>12128570</v>
      </c>
    </row>
    <row r="423" spans="1:7" ht="51" x14ac:dyDescent="0.25">
      <c r="A423" s="105">
        <v>45064</v>
      </c>
      <c r="B423" s="92" t="s">
        <v>1839</v>
      </c>
      <c r="C423" s="92">
        <v>1</v>
      </c>
      <c r="D423" s="91">
        <v>3650</v>
      </c>
      <c r="E423" s="91">
        <v>3650</v>
      </c>
      <c r="F423" s="92" t="s">
        <v>1230</v>
      </c>
      <c r="G423" s="92"/>
    </row>
    <row r="424" spans="1:7" ht="51" x14ac:dyDescent="0.25">
      <c r="A424" s="105">
        <v>45064</v>
      </c>
      <c r="B424" s="92" t="s">
        <v>1840</v>
      </c>
      <c r="C424" s="92">
        <v>1</v>
      </c>
      <c r="D424" s="91">
        <v>2460</v>
      </c>
      <c r="E424" s="91">
        <v>2460</v>
      </c>
      <c r="F424" s="92" t="s">
        <v>1841</v>
      </c>
      <c r="G424" s="92">
        <v>86350293</v>
      </c>
    </row>
    <row r="425" spans="1:7" ht="89.25" x14ac:dyDescent="0.25">
      <c r="A425" s="105">
        <v>45064</v>
      </c>
      <c r="B425" s="92" t="s">
        <v>1842</v>
      </c>
      <c r="C425" s="92">
        <v>1</v>
      </c>
      <c r="D425" s="91">
        <v>4760</v>
      </c>
      <c r="E425" s="91">
        <v>4760</v>
      </c>
      <c r="F425" s="92" t="s">
        <v>1843</v>
      </c>
      <c r="G425" s="92">
        <v>75334917</v>
      </c>
    </row>
    <row r="426" spans="1:7" ht="76.5" x14ac:dyDescent="0.25">
      <c r="A426" s="105">
        <v>45064</v>
      </c>
      <c r="B426" s="92" t="s">
        <v>1844</v>
      </c>
      <c r="C426" s="92">
        <v>1</v>
      </c>
      <c r="D426" s="91">
        <v>9408</v>
      </c>
      <c r="E426" s="91">
        <v>9408</v>
      </c>
      <c r="F426" s="92" t="s">
        <v>212</v>
      </c>
      <c r="G426" s="92" t="s">
        <v>1845</v>
      </c>
    </row>
    <row r="427" spans="1:7" ht="76.5" x14ac:dyDescent="0.25">
      <c r="A427" s="105">
        <v>45064</v>
      </c>
      <c r="B427" s="92" t="s">
        <v>1846</v>
      </c>
      <c r="C427" s="92">
        <f>+E427/D427</f>
        <v>250</v>
      </c>
      <c r="D427" s="91">
        <v>2.8239999999999998</v>
      </c>
      <c r="E427" s="91">
        <v>706</v>
      </c>
      <c r="F427" s="92" t="s">
        <v>1291</v>
      </c>
      <c r="G427" s="92">
        <v>99074303</v>
      </c>
    </row>
    <row r="428" spans="1:7" ht="63.75" x14ac:dyDescent="0.25">
      <c r="A428" s="105">
        <v>45064</v>
      </c>
      <c r="B428" s="92" t="s">
        <v>1847</v>
      </c>
      <c r="C428" s="92">
        <v>1</v>
      </c>
      <c r="D428" s="91">
        <v>23750</v>
      </c>
      <c r="E428" s="91">
        <v>23750</v>
      </c>
      <c r="F428" s="92" t="s">
        <v>993</v>
      </c>
      <c r="G428" s="92">
        <v>46720111</v>
      </c>
    </row>
    <row r="429" spans="1:7" ht="51" x14ac:dyDescent="0.25">
      <c r="A429" s="105">
        <v>45064</v>
      </c>
      <c r="B429" s="92" t="s">
        <v>1848</v>
      </c>
      <c r="C429" s="92">
        <f>+E429/D429</f>
        <v>320</v>
      </c>
      <c r="D429" s="91">
        <v>23</v>
      </c>
      <c r="E429" s="91">
        <v>7360</v>
      </c>
      <c r="F429" s="92" t="s">
        <v>1849</v>
      </c>
      <c r="G429" s="92">
        <v>4986180</v>
      </c>
    </row>
    <row r="430" spans="1:7" ht="89.25" x14ac:dyDescent="0.25">
      <c r="A430" s="105">
        <v>45064</v>
      </c>
      <c r="B430" s="92" t="s">
        <v>1850</v>
      </c>
      <c r="C430" s="92">
        <v>1</v>
      </c>
      <c r="D430" s="91">
        <v>10500</v>
      </c>
      <c r="E430" s="91">
        <v>10500</v>
      </c>
      <c r="F430" s="92" t="s">
        <v>1810</v>
      </c>
      <c r="G430" s="92">
        <v>68250908</v>
      </c>
    </row>
    <row r="431" spans="1:7" ht="63.75" x14ac:dyDescent="0.25">
      <c r="A431" s="105">
        <v>45068</v>
      </c>
      <c r="B431" s="92" t="s">
        <v>1851</v>
      </c>
      <c r="C431" s="92">
        <f>+E431/D431</f>
        <v>12</v>
      </c>
      <c r="D431" s="91">
        <v>350</v>
      </c>
      <c r="E431" s="91">
        <v>4200</v>
      </c>
      <c r="F431" s="92" t="s">
        <v>1852</v>
      </c>
      <c r="G431" s="92">
        <v>311100198</v>
      </c>
    </row>
    <row r="432" spans="1:7" ht="63.75" x14ac:dyDescent="0.25">
      <c r="A432" s="105">
        <v>45068</v>
      </c>
      <c r="B432" s="92" t="s">
        <v>1853</v>
      </c>
      <c r="C432" s="92">
        <v>1</v>
      </c>
      <c r="D432" s="91">
        <v>9400</v>
      </c>
      <c r="E432" s="91">
        <v>9400</v>
      </c>
      <c r="F432" s="92" t="s">
        <v>717</v>
      </c>
      <c r="G432" s="92">
        <v>16900979</v>
      </c>
    </row>
    <row r="433" spans="1:7" ht="51" x14ac:dyDescent="0.25">
      <c r="A433" s="105">
        <v>45068</v>
      </c>
      <c r="B433" s="92" t="s">
        <v>1854</v>
      </c>
      <c r="C433" s="92">
        <v>1</v>
      </c>
      <c r="D433" s="91">
        <v>13200</v>
      </c>
      <c r="E433" s="91">
        <v>13200</v>
      </c>
      <c r="F433" s="92" t="s">
        <v>1855</v>
      </c>
      <c r="G433" s="92">
        <v>6009166</v>
      </c>
    </row>
    <row r="434" spans="1:7" ht="38.25" x14ac:dyDescent="0.25">
      <c r="A434" s="105">
        <v>45068</v>
      </c>
      <c r="B434" s="92" t="s">
        <v>1856</v>
      </c>
      <c r="C434" s="92">
        <v>1</v>
      </c>
      <c r="D434" s="91">
        <v>17550</v>
      </c>
      <c r="E434" s="91">
        <v>17550</v>
      </c>
      <c r="F434" s="92" t="s">
        <v>1855</v>
      </c>
      <c r="G434" s="92">
        <v>6009166</v>
      </c>
    </row>
    <row r="435" spans="1:7" ht="102" x14ac:dyDescent="0.25">
      <c r="A435" s="105">
        <v>45068</v>
      </c>
      <c r="B435" s="92" t="s">
        <v>1857</v>
      </c>
      <c r="C435" s="92">
        <v>1</v>
      </c>
      <c r="D435" s="91">
        <v>10950</v>
      </c>
      <c r="E435" s="91">
        <v>10950</v>
      </c>
      <c r="F435" s="92" t="s">
        <v>1858</v>
      </c>
      <c r="G435" s="92">
        <v>116077425</v>
      </c>
    </row>
    <row r="436" spans="1:7" ht="127.5" x14ac:dyDescent="0.25">
      <c r="A436" s="105">
        <v>45069</v>
      </c>
      <c r="B436" s="92" t="s">
        <v>1859</v>
      </c>
      <c r="C436" s="92">
        <v>1</v>
      </c>
      <c r="D436" s="91">
        <v>25000</v>
      </c>
      <c r="E436" s="91">
        <v>25000</v>
      </c>
      <c r="F436" s="92" t="s">
        <v>1323</v>
      </c>
      <c r="G436" s="92">
        <v>5686776</v>
      </c>
    </row>
    <row r="437" spans="1:7" ht="102" x14ac:dyDescent="0.25">
      <c r="A437" s="105">
        <v>45069</v>
      </c>
      <c r="B437" s="92" t="s">
        <v>1860</v>
      </c>
      <c r="C437" s="92">
        <v>1</v>
      </c>
      <c r="D437" s="91">
        <v>6533.5</v>
      </c>
      <c r="E437" s="91">
        <v>6533.5</v>
      </c>
      <c r="F437" s="92" t="s">
        <v>1559</v>
      </c>
      <c r="G437" s="92">
        <v>91853826</v>
      </c>
    </row>
    <row r="438" spans="1:7" ht="38.25" x14ac:dyDescent="0.25">
      <c r="A438" s="105">
        <v>45069</v>
      </c>
      <c r="B438" s="92" t="s">
        <v>1861</v>
      </c>
      <c r="C438" s="92">
        <f>+E438/D438</f>
        <v>3</v>
      </c>
      <c r="D438" s="91">
        <v>950</v>
      </c>
      <c r="E438" s="91">
        <v>2850</v>
      </c>
      <c r="F438" s="92" t="s">
        <v>1862</v>
      </c>
      <c r="G438" s="92">
        <v>59398485</v>
      </c>
    </row>
    <row r="439" spans="1:7" ht="102" x14ac:dyDescent="0.25">
      <c r="A439" s="105">
        <v>45069</v>
      </c>
      <c r="B439" s="92" t="s">
        <v>1863</v>
      </c>
      <c r="C439" s="92">
        <v>1</v>
      </c>
      <c r="D439" s="91">
        <v>9850</v>
      </c>
      <c r="E439" s="91">
        <v>9850</v>
      </c>
      <c r="F439" s="92" t="s">
        <v>1864</v>
      </c>
      <c r="G439" s="92">
        <v>23592230</v>
      </c>
    </row>
    <row r="440" spans="1:7" ht="102" x14ac:dyDescent="0.25">
      <c r="A440" s="105">
        <v>45069</v>
      </c>
      <c r="B440" s="92" t="s">
        <v>1865</v>
      </c>
      <c r="C440" s="92">
        <v>1</v>
      </c>
      <c r="D440" s="91">
        <v>17020</v>
      </c>
      <c r="E440" s="91">
        <v>17020</v>
      </c>
      <c r="F440" s="92" t="s">
        <v>1864</v>
      </c>
      <c r="G440" s="92">
        <v>23592230</v>
      </c>
    </row>
    <row r="441" spans="1:7" ht="63.75" x14ac:dyDescent="0.25">
      <c r="A441" s="105">
        <v>45069</v>
      </c>
      <c r="B441" s="92" t="s">
        <v>1866</v>
      </c>
      <c r="C441" s="92">
        <v>1</v>
      </c>
      <c r="D441" s="91">
        <v>1935</v>
      </c>
      <c r="E441" s="91">
        <v>1935</v>
      </c>
      <c r="F441" s="92" t="s">
        <v>1300</v>
      </c>
      <c r="G441" s="92">
        <v>6665497</v>
      </c>
    </row>
    <row r="442" spans="1:7" ht="38.25" x14ac:dyDescent="0.25">
      <c r="A442" s="105">
        <v>45069</v>
      </c>
      <c r="B442" s="92" t="s">
        <v>1867</v>
      </c>
      <c r="C442" s="92">
        <v>1</v>
      </c>
      <c r="D442" s="91">
        <v>9380</v>
      </c>
      <c r="E442" s="91">
        <v>9380</v>
      </c>
      <c r="F442" s="92" t="s">
        <v>1868</v>
      </c>
      <c r="G442" s="92">
        <v>833464104</v>
      </c>
    </row>
    <row r="443" spans="1:7" ht="178.5" x14ac:dyDescent="0.25">
      <c r="A443" s="105">
        <v>45069</v>
      </c>
      <c r="B443" s="92" t="s">
        <v>1869</v>
      </c>
      <c r="C443" s="92">
        <v>1</v>
      </c>
      <c r="D443" s="91">
        <v>15500</v>
      </c>
      <c r="E443" s="91">
        <v>15500</v>
      </c>
      <c r="F443" s="92" t="s">
        <v>1864</v>
      </c>
      <c r="G443" s="92">
        <v>23592230</v>
      </c>
    </row>
    <row r="444" spans="1:7" ht="127.5" x14ac:dyDescent="0.25">
      <c r="A444" s="105">
        <v>45069</v>
      </c>
      <c r="B444" s="92" t="s">
        <v>1870</v>
      </c>
      <c r="C444" s="92">
        <v>1</v>
      </c>
      <c r="D444" s="91">
        <v>16640</v>
      </c>
      <c r="E444" s="91">
        <v>16640</v>
      </c>
      <c r="F444" s="92" t="s">
        <v>1871</v>
      </c>
      <c r="G444" s="92">
        <v>34137971</v>
      </c>
    </row>
    <row r="445" spans="1:7" ht="102" x14ac:dyDescent="0.25">
      <c r="A445" s="105">
        <v>45069</v>
      </c>
      <c r="B445" s="92" t="s">
        <v>1872</v>
      </c>
      <c r="C445" s="92">
        <v>1</v>
      </c>
      <c r="D445" s="91">
        <v>10450</v>
      </c>
      <c r="E445" s="91">
        <v>10450</v>
      </c>
      <c r="F445" s="92" t="s">
        <v>1864</v>
      </c>
      <c r="G445" s="92">
        <v>23592230</v>
      </c>
    </row>
    <row r="446" spans="1:7" ht="63.75" x14ac:dyDescent="0.25">
      <c r="A446" s="105">
        <v>45069</v>
      </c>
      <c r="B446" s="92" t="s">
        <v>1873</v>
      </c>
      <c r="C446" s="92">
        <f>+E446/D446</f>
        <v>4</v>
      </c>
      <c r="D446" s="91">
        <v>595</v>
      </c>
      <c r="E446" s="91">
        <v>2380</v>
      </c>
      <c r="F446" s="92" t="s">
        <v>1874</v>
      </c>
      <c r="G446" s="92">
        <v>78070171</v>
      </c>
    </row>
    <row r="447" spans="1:7" ht="89.25" x14ac:dyDescent="0.25">
      <c r="A447" s="105">
        <v>45069</v>
      </c>
      <c r="B447" s="92" t="s">
        <v>1875</v>
      </c>
      <c r="C447" s="92">
        <v>1</v>
      </c>
      <c r="D447" s="91">
        <v>3800</v>
      </c>
      <c r="E447" s="91">
        <v>3800</v>
      </c>
      <c r="F447" s="92" t="s">
        <v>1719</v>
      </c>
      <c r="G447" s="92">
        <v>26012960</v>
      </c>
    </row>
    <row r="448" spans="1:7" ht="38.25" x14ac:dyDescent="0.25">
      <c r="A448" s="105">
        <v>45069</v>
      </c>
      <c r="B448" s="92" t="s">
        <v>1876</v>
      </c>
      <c r="C448" s="92">
        <f>+E448/D448</f>
        <v>25</v>
      </c>
      <c r="D448" s="91">
        <v>84.15</v>
      </c>
      <c r="E448" s="91">
        <v>2103.75</v>
      </c>
      <c r="F448" s="92" t="s">
        <v>1723</v>
      </c>
      <c r="G448" s="92">
        <v>4751124</v>
      </c>
    </row>
    <row r="449" spans="1:7" ht="38.25" x14ac:dyDescent="0.25">
      <c r="A449" s="105">
        <v>45069</v>
      </c>
      <c r="B449" s="92" t="s">
        <v>1877</v>
      </c>
      <c r="C449" s="92">
        <f>+E449/D449</f>
        <v>100</v>
      </c>
      <c r="D449" s="91">
        <v>69.39</v>
      </c>
      <c r="E449" s="91">
        <v>6939</v>
      </c>
      <c r="F449" s="92" t="s">
        <v>1723</v>
      </c>
      <c r="G449" s="92">
        <v>4751124</v>
      </c>
    </row>
    <row r="450" spans="1:7" ht="38.25" x14ac:dyDescent="0.25">
      <c r="A450" s="105">
        <v>45072</v>
      </c>
      <c r="B450" s="92" t="s">
        <v>1878</v>
      </c>
      <c r="C450" s="92">
        <f>+E450/D450</f>
        <v>2</v>
      </c>
      <c r="D450" s="91">
        <v>950</v>
      </c>
      <c r="E450" s="91">
        <v>1900</v>
      </c>
      <c r="F450" s="92" t="s">
        <v>534</v>
      </c>
      <c r="G450" s="92">
        <v>326895</v>
      </c>
    </row>
    <row r="451" spans="1:7" ht="127.5" x14ac:dyDescent="0.25">
      <c r="A451" s="105">
        <v>45072</v>
      </c>
      <c r="B451" s="92" t="s">
        <v>1879</v>
      </c>
      <c r="C451" s="92">
        <v>1</v>
      </c>
      <c r="D451" s="91">
        <v>4985</v>
      </c>
      <c r="E451" s="91">
        <v>4985</v>
      </c>
      <c r="F451" s="92" t="s">
        <v>1880</v>
      </c>
      <c r="G451" s="92">
        <v>43626122</v>
      </c>
    </row>
    <row r="452" spans="1:7" ht="165.75" x14ac:dyDescent="0.25">
      <c r="A452" s="105">
        <v>45075</v>
      </c>
      <c r="B452" s="92" t="s">
        <v>1881</v>
      </c>
      <c r="C452" s="92">
        <v>1</v>
      </c>
      <c r="D452" s="91">
        <v>13184</v>
      </c>
      <c r="E452" s="91">
        <v>13184</v>
      </c>
      <c r="F452" s="92" t="s">
        <v>681</v>
      </c>
      <c r="G452" s="92">
        <v>1176250</v>
      </c>
    </row>
    <row r="453" spans="1:7" ht="25.5" x14ac:dyDescent="0.25">
      <c r="A453" s="105">
        <v>45075</v>
      </c>
      <c r="B453" s="92" t="s">
        <v>1882</v>
      </c>
      <c r="C453" s="92">
        <v>1</v>
      </c>
      <c r="D453" s="91">
        <v>1174</v>
      </c>
      <c r="E453" s="91">
        <v>1174</v>
      </c>
      <c r="F453" s="92" t="s">
        <v>1787</v>
      </c>
      <c r="G453" s="92">
        <v>89552830</v>
      </c>
    </row>
    <row r="454" spans="1:7" ht="51" x14ac:dyDescent="0.25">
      <c r="A454" s="105">
        <v>45075</v>
      </c>
      <c r="B454" s="92" t="s">
        <v>1883</v>
      </c>
      <c r="C454" s="92">
        <f>+E454/D454</f>
        <v>500</v>
      </c>
      <c r="D454" s="91">
        <v>20</v>
      </c>
      <c r="E454" s="91">
        <v>10000</v>
      </c>
      <c r="F454" s="92" t="s">
        <v>1356</v>
      </c>
      <c r="G454" s="92">
        <v>113466048</v>
      </c>
    </row>
    <row r="455" spans="1:7" ht="63.75" x14ac:dyDescent="0.25">
      <c r="A455" s="105">
        <v>45075</v>
      </c>
      <c r="B455" s="92" t="s">
        <v>1884</v>
      </c>
      <c r="C455" s="92">
        <v>1</v>
      </c>
      <c r="D455" s="91">
        <v>7680</v>
      </c>
      <c r="E455" s="91">
        <v>7680</v>
      </c>
      <c r="F455" s="92" t="s">
        <v>1885</v>
      </c>
      <c r="G455" s="92">
        <v>29469759</v>
      </c>
    </row>
    <row r="456" spans="1:7" ht="38.25" x14ac:dyDescent="0.25">
      <c r="A456" s="105">
        <v>45075</v>
      </c>
      <c r="B456" s="92" t="s">
        <v>1886</v>
      </c>
      <c r="C456" s="92">
        <f t="shared" ref="C456:C463" si="2">+E456/D456</f>
        <v>200.99999999999997</v>
      </c>
      <c r="D456" s="91">
        <v>25.98</v>
      </c>
      <c r="E456" s="91">
        <v>5221.9799999999996</v>
      </c>
      <c r="F456" s="92" t="s">
        <v>524</v>
      </c>
      <c r="G456" s="92">
        <v>84212489</v>
      </c>
    </row>
    <row r="457" spans="1:7" ht="38.25" x14ac:dyDescent="0.25">
      <c r="A457" s="105">
        <v>45075</v>
      </c>
      <c r="B457" s="92" t="s">
        <v>1887</v>
      </c>
      <c r="C457" s="92">
        <f t="shared" si="2"/>
        <v>300</v>
      </c>
      <c r="D457" s="91">
        <v>7.8</v>
      </c>
      <c r="E457" s="91">
        <v>2340</v>
      </c>
      <c r="F457" s="92" t="s">
        <v>1888</v>
      </c>
      <c r="G457" s="92"/>
    </row>
    <row r="458" spans="1:7" x14ac:dyDescent="0.25">
      <c r="A458" s="105">
        <v>45075</v>
      </c>
      <c r="B458" s="92" t="s">
        <v>1889</v>
      </c>
      <c r="C458" s="92">
        <f t="shared" si="2"/>
        <v>8.0000010290107291</v>
      </c>
      <c r="D458" s="91">
        <v>1166.1686</v>
      </c>
      <c r="E458" s="91">
        <v>9329.35</v>
      </c>
      <c r="F458" s="92" t="s">
        <v>1729</v>
      </c>
      <c r="G458" s="92">
        <v>49436384</v>
      </c>
    </row>
    <row r="459" spans="1:7" ht="38.25" x14ac:dyDescent="0.25">
      <c r="A459" s="105">
        <v>45075</v>
      </c>
      <c r="B459" s="92" t="s">
        <v>1890</v>
      </c>
      <c r="C459" s="92">
        <f t="shared" si="2"/>
        <v>25</v>
      </c>
      <c r="D459" s="91">
        <v>41.87</v>
      </c>
      <c r="E459" s="91">
        <v>1046.75</v>
      </c>
      <c r="F459" s="92" t="s">
        <v>1723</v>
      </c>
      <c r="G459" s="92">
        <v>4751124</v>
      </c>
    </row>
    <row r="460" spans="1:7" ht="38.25" x14ac:dyDescent="0.25">
      <c r="A460" s="105">
        <v>45075</v>
      </c>
      <c r="B460" s="92" t="s">
        <v>1891</v>
      </c>
      <c r="C460" s="92">
        <f t="shared" si="2"/>
        <v>75</v>
      </c>
      <c r="D460" s="91">
        <v>83.53</v>
      </c>
      <c r="E460" s="91">
        <v>6264.75</v>
      </c>
      <c r="F460" s="92" t="s">
        <v>1723</v>
      </c>
      <c r="G460" s="92">
        <v>4751124</v>
      </c>
    </row>
    <row r="461" spans="1:7" x14ac:dyDescent="0.25">
      <c r="A461" s="105">
        <v>45075</v>
      </c>
      <c r="B461" s="92" t="s">
        <v>1892</v>
      </c>
      <c r="C461" s="92">
        <f t="shared" si="2"/>
        <v>150</v>
      </c>
      <c r="D461" s="91">
        <v>20</v>
      </c>
      <c r="E461" s="91">
        <v>3000</v>
      </c>
      <c r="F461" s="92" t="s">
        <v>1888</v>
      </c>
      <c r="G461" s="92"/>
    </row>
    <row r="462" spans="1:7" ht="38.25" x14ac:dyDescent="0.25">
      <c r="A462" s="105">
        <v>45075</v>
      </c>
      <c r="B462" s="92" t="s">
        <v>1893</v>
      </c>
      <c r="C462" s="92">
        <f t="shared" si="2"/>
        <v>15.000000000000002</v>
      </c>
      <c r="D462" s="91">
        <v>82.36</v>
      </c>
      <c r="E462" s="91">
        <v>1235.4000000000001</v>
      </c>
      <c r="F462" s="92" t="s">
        <v>1723</v>
      </c>
      <c r="G462" s="92">
        <v>4751124</v>
      </c>
    </row>
    <row r="463" spans="1:7" ht="25.5" x14ac:dyDescent="0.25">
      <c r="A463" s="105">
        <v>45075</v>
      </c>
      <c r="B463" s="92" t="s">
        <v>1894</v>
      </c>
      <c r="C463" s="92">
        <f t="shared" si="2"/>
        <v>150.00776497994048</v>
      </c>
      <c r="D463" s="91">
        <v>77.27</v>
      </c>
      <c r="E463" s="91">
        <v>11591.1</v>
      </c>
      <c r="F463" s="92" t="s">
        <v>1895</v>
      </c>
      <c r="G463" s="92"/>
    </row>
    <row r="464" spans="1:7" ht="51" x14ac:dyDescent="0.25">
      <c r="A464" s="105">
        <v>45075</v>
      </c>
      <c r="B464" s="92" t="s">
        <v>1896</v>
      </c>
      <c r="C464" s="92">
        <v>1</v>
      </c>
      <c r="D464" s="91">
        <v>7500</v>
      </c>
      <c r="E464" s="91">
        <v>7500</v>
      </c>
      <c r="F464" s="92" t="s">
        <v>1434</v>
      </c>
      <c r="G464" s="92">
        <v>12128570</v>
      </c>
    </row>
    <row r="465" spans="1:7" ht="51" x14ac:dyDescent="0.25">
      <c r="A465" s="105">
        <v>45075</v>
      </c>
      <c r="B465" s="92" t="s">
        <v>1897</v>
      </c>
      <c r="C465" s="92">
        <v>1</v>
      </c>
      <c r="D465" s="91">
        <v>2650</v>
      </c>
      <c r="E465" s="91">
        <v>2650</v>
      </c>
      <c r="F465" s="92" t="s">
        <v>1898</v>
      </c>
      <c r="G465" s="92">
        <v>40706206</v>
      </c>
    </row>
    <row r="466" spans="1:7" ht="191.25" x14ac:dyDescent="0.25">
      <c r="A466" s="105">
        <v>45075</v>
      </c>
      <c r="B466" s="92" t="s">
        <v>1899</v>
      </c>
      <c r="C466" s="92">
        <v>1</v>
      </c>
      <c r="D466" s="91">
        <v>3940</v>
      </c>
      <c r="E466" s="91">
        <v>3940</v>
      </c>
      <c r="F466" s="92" t="s">
        <v>1900</v>
      </c>
      <c r="G466" s="92">
        <v>44247842</v>
      </c>
    </row>
    <row r="467" spans="1:7" ht="114.75" x14ac:dyDescent="0.25">
      <c r="A467" s="105">
        <v>45075</v>
      </c>
      <c r="B467" s="92" t="s">
        <v>1901</v>
      </c>
      <c r="C467" s="92">
        <v>1</v>
      </c>
      <c r="D467" s="91">
        <v>24178</v>
      </c>
      <c r="E467" s="91">
        <v>24178</v>
      </c>
      <c r="F467" s="92" t="s">
        <v>1902</v>
      </c>
      <c r="G467" s="92">
        <v>45124043</v>
      </c>
    </row>
    <row r="468" spans="1:7" ht="89.25" x14ac:dyDescent="0.25">
      <c r="A468" s="105">
        <v>45076</v>
      </c>
      <c r="B468" s="92" t="s">
        <v>1903</v>
      </c>
      <c r="C468" s="92">
        <v>1</v>
      </c>
      <c r="D468" s="91">
        <v>24837.119999999999</v>
      </c>
      <c r="E468" s="91">
        <v>24837.119999999999</v>
      </c>
      <c r="F468" s="92" t="s">
        <v>1904</v>
      </c>
      <c r="G468" s="92">
        <v>107778432</v>
      </c>
    </row>
    <row r="469" spans="1:7" ht="38.25" x14ac:dyDescent="0.25">
      <c r="A469" s="105">
        <v>45076</v>
      </c>
      <c r="B469" s="92" t="s">
        <v>1905</v>
      </c>
      <c r="C469" s="92">
        <f>+E469/D469</f>
        <v>30</v>
      </c>
      <c r="D469" s="91">
        <v>65</v>
      </c>
      <c r="E469" s="91">
        <v>1950</v>
      </c>
      <c r="F469" s="92" t="s">
        <v>1906</v>
      </c>
      <c r="G469" s="92">
        <v>17517974</v>
      </c>
    </row>
    <row r="470" spans="1:7" ht="38.25" x14ac:dyDescent="0.25">
      <c r="A470" s="105">
        <v>45076</v>
      </c>
      <c r="B470" s="92" t="s">
        <v>1907</v>
      </c>
      <c r="C470" s="92">
        <v>1</v>
      </c>
      <c r="D470" s="91">
        <v>12736</v>
      </c>
      <c r="E470" s="91">
        <v>12736</v>
      </c>
      <c r="F470" s="92" t="s">
        <v>1420</v>
      </c>
      <c r="G470" s="92">
        <v>5623758</v>
      </c>
    </row>
    <row r="471" spans="1:7" ht="63.75" x14ac:dyDescent="0.25">
      <c r="A471" s="105">
        <v>45076</v>
      </c>
      <c r="B471" s="92" t="s">
        <v>1908</v>
      </c>
      <c r="C471" s="92">
        <v>1</v>
      </c>
      <c r="D471" s="91">
        <v>23995</v>
      </c>
      <c r="E471" s="91">
        <v>23995</v>
      </c>
      <c r="F471" s="92" t="s">
        <v>1909</v>
      </c>
      <c r="G471" s="92">
        <v>82043787</v>
      </c>
    </row>
    <row r="472" spans="1:7" ht="38.25" x14ac:dyDescent="0.25">
      <c r="A472" s="105">
        <v>45076</v>
      </c>
      <c r="B472" s="92" t="s">
        <v>1910</v>
      </c>
      <c r="C472" s="92">
        <f>+E472/D472</f>
        <v>3</v>
      </c>
      <c r="D472" s="91">
        <v>8299</v>
      </c>
      <c r="E472" s="91">
        <v>24897</v>
      </c>
      <c r="F472" s="92" t="s">
        <v>1909</v>
      </c>
      <c r="G472" s="92">
        <v>82043787</v>
      </c>
    </row>
    <row r="473" spans="1:7" ht="38.25" x14ac:dyDescent="0.25">
      <c r="A473" s="105">
        <v>45076</v>
      </c>
      <c r="B473" s="92" t="s">
        <v>1911</v>
      </c>
      <c r="C473" s="92">
        <v>1</v>
      </c>
      <c r="D473" s="91">
        <v>12183</v>
      </c>
      <c r="E473" s="91">
        <v>12183</v>
      </c>
      <c r="F473" s="92" t="s">
        <v>1420</v>
      </c>
      <c r="G473" s="92">
        <v>5623758</v>
      </c>
    </row>
    <row r="474" spans="1:7" ht="51" x14ac:dyDescent="0.25">
      <c r="A474" s="105">
        <v>45076</v>
      </c>
      <c r="B474" s="92" t="s">
        <v>1912</v>
      </c>
      <c r="C474" s="92">
        <v>1</v>
      </c>
      <c r="D474" s="91">
        <v>1930</v>
      </c>
      <c r="E474" s="91">
        <v>1930</v>
      </c>
      <c r="F474" s="92" t="s">
        <v>1913</v>
      </c>
      <c r="G474" s="92">
        <v>3429342</v>
      </c>
    </row>
    <row r="475" spans="1:7" ht="38.25" x14ac:dyDescent="0.25">
      <c r="A475" s="105">
        <v>45075</v>
      </c>
      <c r="B475" s="92" t="s">
        <v>1914</v>
      </c>
      <c r="C475" s="92">
        <f>+E475/D475</f>
        <v>50</v>
      </c>
      <c r="D475" s="91">
        <v>89.91</v>
      </c>
      <c r="E475" s="91">
        <v>4495.5</v>
      </c>
      <c r="F475" s="92" t="s">
        <v>1723</v>
      </c>
      <c r="G475" s="92">
        <v>4751124</v>
      </c>
    </row>
    <row r="476" spans="1:7" ht="63.75" x14ac:dyDescent="0.25">
      <c r="A476" s="105">
        <v>45075</v>
      </c>
      <c r="B476" s="92" t="s">
        <v>1915</v>
      </c>
      <c r="C476" s="92">
        <v>1</v>
      </c>
      <c r="D476" s="91">
        <v>2220</v>
      </c>
      <c r="E476" s="91">
        <v>2220</v>
      </c>
      <c r="F476" s="92" t="s">
        <v>1916</v>
      </c>
      <c r="G476" s="92">
        <v>2626292</v>
      </c>
    </row>
    <row r="477" spans="1:7" ht="38.25" x14ac:dyDescent="0.25">
      <c r="A477" s="105">
        <v>45075</v>
      </c>
      <c r="B477" s="92" t="s">
        <v>1917</v>
      </c>
      <c r="C477" s="92">
        <v>1</v>
      </c>
      <c r="D477" s="91">
        <v>6000</v>
      </c>
      <c r="E477" s="91">
        <v>6000</v>
      </c>
      <c r="F477" s="92" t="s">
        <v>1663</v>
      </c>
      <c r="G477" s="92">
        <v>16290739</v>
      </c>
    </row>
    <row r="478" spans="1:7" ht="102" x14ac:dyDescent="0.25">
      <c r="A478" s="105">
        <v>45075</v>
      </c>
      <c r="B478" s="92" t="s">
        <v>1918</v>
      </c>
      <c r="C478" s="92">
        <v>1</v>
      </c>
      <c r="D478" s="91">
        <v>17150</v>
      </c>
      <c r="E478" s="91">
        <v>17150</v>
      </c>
      <c r="F478" s="92" t="s">
        <v>1919</v>
      </c>
      <c r="G478" s="92">
        <v>23592230</v>
      </c>
    </row>
    <row r="479" spans="1:7" ht="102" x14ac:dyDescent="0.25">
      <c r="A479" s="105">
        <v>45075</v>
      </c>
      <c r="B479" s="92" t="s">
        <v>1920</v>
      </c>
      <c r="C479" s="92">
        <v>1</v>
      </c>
      <c r="D479" s="91">
        <v>21862.2</v>
      </c>
      <c r="E479" s="91">
        <v>21862.2</v>
      </c>
      <c r="F479" s="92" t="s">
        <v>1651</v>
      </c>
      <c r="G479" s="92">
        <v>48327581</v>
      </c>
    </row>
    <row r="480" spans="1:7" ht="63.75" x14ac:dyDescent="0.25">
      <c r="A480" s="105">
        <v>45077</v>
      </c>
      <c r="B480" s="92" t="s">
        <v>1921</v>
      </c>
      <c r="C480" s="92">
        <f>+E480/D480</f>
        <v>600</v>
      </c>
      <c r="D480" s="91">
        <v>9.9</v>
      </c>
      <c r="E480" s="91">
        <v>5940</v>
      </c>
      <c r="F480" s="92" t="s">
        <v>1922</v>
      </c>
      <c r="G480" s="92">
        <v>101108389</v>
      </c>
    </row>
    <row r="481" spans="1:7" ht="102" x14ac:dyDescent="0.25">
      <c r="A481" s="105">
        <v>45077</v>
      </c>
      <c r="B481" s="92" t="s">
        <v>1923</v>
      </c>
      <c r="C481" s="92">
        <v>1</v>
      </c>
      <c r="D481" s="91">
        <v>25000</v>
      </c>
      <c r="E481" s="91">
        <v>25000</v>
      </c>
      <c r="F481" s="92" t="s">
        <v>1924</v>
      </c>
      <c r="G481" s="92">
        <v>4709462</v>
      </c>
    </row>
    <row r="482" spans="1:7" ht="51" x14ac:dyDescent="0.25">
      <c r="A482" s="105">
        <v>45077</v>
      </c>
      <c r="B482" s="92" t="s">
        <v>1925</v>
      </c>
      <c r="C482" s="92">
        <f>+E482/D482</f>
        <v>111</v>
      </c>
      <c r="D482" s="91">
        <v>35</v>
      </c>
      <c r="E482" s="91">
        <v>3885</v>
      </c>
      <c r="F482" s="92" t="s">
        <v>1608</v>
      </c>
      <c r="G482" s="92">
        <v>42860911</v>
      </c>
    </row>
    <row r="483" spans="1:7" ht="38.25" x14ac:dyDescent="0.25">
      <c r="A483" s="105">
        <v>45077</v>
      </c>
      <c r="B483" s="92" t="s">
        <v>1926</v>
      </c>
      <c r="C483" s="92">
        <f>+E483/D483</f>
        <v>7</v>
      </c>
      <c r="D483" s="91">
        <v>1699</v>
      </c>
      <c r="E483" s="91">
        <v>11893</v>
      </c>
      <c r="F483" s="92" t="s">
        <v>1927</v>
      </c>
      <c r="G483" s="92">
        <v>979767</v>
      </c>
    </row>
    <row r="484" spans="1:7" ht="51" x14ac:dyDescent="0.25">
      <c r="A484" s="105">
        <v>45077</v>
      </c>
      <c r="B484" s="92" t="s">
        <v>1928</v>
      </c>
      <c r="C484" s="92">
        <f>+E484/D484</f>
        <v>500</v>
      </c>
      <c r="D484" s="91">
        <v>2.75</v>
      </c>
      <c r="E484" s="91">
        <v>1375</v>
      </c>
      <c r="F484" s="92" t="s">
        <v>946</v>
      </c>
      <c r="G484" s="92">
        <v>38231425</v>
      </c>
    </row>
    <row r="485" spans="1:7" ht="51" x14ac:dyDescent="0.25">
      <c r="A485" s="105">
        <v>45077</v>
      </c>
      <c r="B485" s="92" t="s">
        <v>1929</v>
      </c>
      <c r="C485" s="92">
        <v>1</v>
      </c>
      <c r="D485" s="91">
        <v>3779.1</v>
      </c>
      <c r="E485" s="91">
        <v>3779.1</v>
      </c>
      <c r="F485" s="92" t="s">
        <v>1395</v>
      </c>
      <c r="G485" s="92">
        <v>32375913</v>
      </c>
    </row>
    <row r="486" spans="1:7" ht="51" x14ac:dyDescent="0.25">
      <c r="A486" s="105">
        <v>45077</v>
      </c>
      <c r="B486" s="92" t="s">
        <v>1930</v>
      </c>
      <c r="C486" s="92">
        <f>+E486/D486</f>
        <v>504</v>
      </c>
      <c r="D486" s="91">
        <v>6.44</v>
      </c>
      <c r="E486" s="91">
        <v>3245.76</v>
      </c>
      <c r="F486" s="92" t="s">
        <v>658</v>
      </c>
      <c r="G486" s="92"/>
    </row>
    <row r="487" spans="1:7" ht="38.25" x14ac:dyDescent="0.25">
      <c r="A487" s="105">
        <v>45077</v>
      </c>
      <c r="B487" s="92" t="s">
        <v>1931</v>
      </c>
      <c r="C487" s="92">
        <f>+E487/D487</f>
        <v>150</v>
      </c>
      <c r="D487" s="91">
        <v>66.56</v>
      </c>
      <c r="E487" s="91">
        <v>9984</v>
      </c>
      <c r="F487" s="92" t="s">
        <v>1723</v>
      </c>
      <c r="G487" s="92">
        <v>4751124</v>
      </c>
    </row>
    <row r="488" spans="1:7" ht="204" x14ac:dyDescent="0.25">
      <c r="A488" s="105">
        <v>45077</v>
      </c>
      <c r="B488" s="92" t="s">
        <v>1932</v>
      </c>
      <c r="C488" s="92">
        <v>1</v>
      </c>
      <c r="D488" s="91">
        <v>7718</v>
      </c>
      <c r="E488" s="91">
        <v>7718</v>
      </c>
      <c r="F488" s="92" t="s">
        <v>1719</v>
      </c>
      <c r="G488" s="92">
        <v>26012960</v>
      </c>
    </row>
    <row r="489" spans="1:7" ht="25.5" x14ac:dyDescent="0.25">
      <c r="A489" s="105">
        <v>45077</v>
      </c>
      <c r="B489" s="92" t="s">
        <v>1933</v>
      </c>
      <c r="C489" s="92">
        <f>+E489/D489</f>
        <v>19.999473753453493</v>
      </c>
      <c r="D489" s="91">
        <v>76.010000000000005</v>
      </c>
      <c r="E489" s="91">
        <v>1520.16</v>
      </c>
      <c r="F489" s="92" t="s">
        <v>1729</v>
      </c>
      <c r="G489" s="92">
        <v>49436384</v>
      </c>
    </row>
    <row r="490" spans="1:7" ht="38.25" x14ac:dyDescent="0.25">
      <c r="A490" s="105">
        <v>45077</v>
      </c>
      <c r="B490" s="92" t="s">
        <v>1934</v>
      </c>
      <c r="C490" s="92">
        <f>+E490/D490</f>
        <v>30</v>
      </c>
      <c r="D490" s="91">
        <v>178.12</v>
      </c>
      <c r="E490" s="91">
        <v>5343.6</v>
      </c>
      <c r="F490" s="92" t="s">
        <v>1723</v>
      </c>
      <c r="G490" s="92">
        <v>4751124</v>
      </c>
    </row>
    <row r="491" spans="1:7" ht="38.25" x14ac:dyDescent="0.25">
      <c r="A491" s="105">
        <v>45077</v>
      </c>
      <c r="B491" s="92" t="s">
        <v>1935</v>
      </c>
      <c r="C491" s="92">
        <f>+E491/D491</f>
        <v>20</v>
      </c>
      <c r="D491" s="91">
        <v>58.32</v>
      </c>
      <c r="E491" s="91">
        <v>1166.4000000000001</v>
      </c>
      <c r="F491" s="92" t="s">
        <v>1723</v>
      </c>
      <c r="G491" s="92">
        <v>4751124</v>
      </c>
    </row>
    <row r="492" spans="1:7" ht="38.25" x14ac:dyDescent="0.25">
      <c r="A492" s="105">
        <v>45077</v>
      </c>
      <c r="B492" s="92" t="s">
        <v>1936</v>
      </c>
      <c r="C492" s="92">
        <f>+E492/D492</f>
        <v>29.999999999999996</v>
      </c>
      <c r="D492" s="91">
        <v>64.760000000000005</v>
      </c>
      <c r="E492" s="91">
        <v>1942.8</v>
      </c>
      <c r="F492" s="92" t="s">
        <v>1723</v>
      </c>
      <c r="G492" s="92">
        <v>4751124</v>
      </c>
    </row>
    <row r="493" spans="1:7" ht="38.25" x14ac:dyDescent="0.25">
      <c r="A493" s="105">
        <v>45077</v>
      </c>
      <c r="B493" s="92" t="s">
        <v>1937</v>
      </c>
      <c r="C493" s="92">
        <v>1</v>
      </c>
      <c r="D493" s="91">
        <v>8998</v>
      </c>
      <c r="E493" s="91">
        <v>8998</v>
      </c>
      <c r="F493" s="92" t="s">
        <v>1395</v>
      </c>
      <c r="G493" s="92">
        <v>32375913</v>
      </c>
    </row>
    <row r="494" spans="1:7" x14ac:dyDescent="0.25">
      <c r="A494" s="209" t="s">
        <v>1938</v>
      </c>
      <c r="B494" s="210"/>
      <c r="C494" s="210"/>
      <c r="D494" s="210"/>
      <c r="E494" s="210"/>
      <c r="F494" s="210"/>
      <c r="G494" s="210"/>
    </row>
    <row r="495" spans="1:7" ht="63.75" x14ac:dyDescent="0.25">
      <c r="A495" s="105">
        <v>45078</v>
      </c>
      <c r="B495" s="92" t="s">
        <v>1939</v>
      </c>
      <c r="C495" s="92">
        <v>1</v>
      </c>
      <c r="D495" s="91">
        <v>9249.6</v>
      </c>
      <c r="E495" s="91">
        <v>9249.6</v>
      </c>
      <c r="F495" s="92" t="s">
        <v>1940</v>
      </c>
      <c r="G495" s="92">
        <v>23994584</v>
      </c>
    </row>
    <row r="496" spans="1:7" ht="38.25" x14ac:dyDescent="0.25">
      <c r="A496" s="105">
        <v>45078</v>
      </c>
      <c r="B496" s="92" t="s">
        <v>1941</v>
      </c>
      <c r="C496" s="106">
        <f>+E496/D496</f>
        <v>9.9999131680632143</v>
      </c>
      <c r="D496" s="91">
        <v>230.33</v>
      </c>
      <c r="E496" s="91">
        <v>2303.2800000000002</v>
      </c>
      <c r="F496" s="92" t="s">
        <v>1895</v>
      </c>
      <c r="G496" s="92"/>
    </row>
    <row r="497" spans="1:7" ht="38.25" x14ac:dyDescent="0.25">
      <c r="A497" s="105">
        <v>45078</v>
      </c>
      <c r="B497" s="92" t="s">
        <v>1942</v>
      </c>
      <c r="C497" s="92">
        <f>+E497/D497</f>
        <v>30.000000000000004</v>
      </c>
      <c r="D497" s="91">
        <v>99.96</v>
      </c>
      <c r="E497" s="91">
        <v>2998.8</v>
      </c>
      <c r="F497" s="92" t="s">
        <v>1723</v>
      </c>
      <c r="G497" s="92">
        <v>4751124</v>
      </c>
    </row>
    <row r="498" spans="1:7" ht="38.25" x14ac:dyDescent="0.25">
      <c r="A498" s="105">
        <v>45078</v>
      </c>
      <c r="B498" s="92" t="s">
        <v>1943</v>
      </c>
      <c r="C498" s="92">
        <f>+E498/D498</f>
        <v>30.000000000000004</v>
      </c>
      <c r="D498" s="91">
        <v>76.36</v>
      </c>
      <c r="E498" s="91">
        <v>2290.8000000000002</v>
      </c>
      <c r="F498" s="92" t="s">
        <v>1723</v>
      </c>
      <c r="G498" s="92">
        <v>4751124</v>
      </c>
    </row>
    <row r="499" spans="1:7" ht="89.25" x14ac:dyDescent="0.25">
      <c r="A499" s="105">
        <v>45078</v>
      </c>
      <c r="B499" s="92" t="s">
        <v>1944</v>
      </c>
      <c r="C499" s="92">
        <v>1</v>
      </c>
      <c r="D499" s="91">
        <v>4780</v>
      </c>
      <c r="E499" s="91">
        <v>4780</v>
      </c>
      <c r="F499" s="92" t="s">
        <v>1945</v>
      </c>
      <c r="G499" s="92">
        <v>8094497</v>
      </c>
    </row>
    <row r="500" spans="1:7" ht="63.75" x14ac:dyDescent="0.25">
      <c r="A500" s="105">
        <v>45078</v>
      </c>
      <c r="B500" s="92" t="s">
        <v>1946</v>
      </c>
      <c r="C500" s="92">
        <v>1</v>
      </c>
      <c r="D500" s="91">
        <v>20900</v>
      </c>
      <c r="E500" s="91">
        <v>20900</v>
      </c>
      <c r="F500" s="92" t="s">
        <v>993</v>
      </c>
      <c r="G500" s="92">
        <v>46720111</v>
      </c>
    </row>
    <row r="501" spans="1:7" ht="204" x14ac:dyDescent="0.25">
      <c r="A501" s="105">
        <v>45078</v>
      </c>
      <c r="B501" s="92" t="s">
        <v>1947</v>
      </c>
      <c r="C501" s="92">
        <v>1</v>
      </c>
      <c r="D501" s="91">
        <v>22200</v>
      </c>
      <c r="E501" s="91">
        <v>22200</v>
      </c>
      <c r="F501" s="92" t="s">
        <v>1948</v>
      </c>
      <c r="G501" s="92">
        <v>11879300</v>
      </c>
    </row>
    <row r="502" spans="1:7" ht="38.25" x14ac:dyDescent="0.25">
      <c r="A502" s="105">
        <v>45078</v>
      </c>
      <c r="B502" s="92" t="s">
        <v>1949</v>
      </c>
      <c r="C502" s="92">
        <f>+E502/D502</f>
        <v>17</v>
      </c>
      <c r="D502" s="91">
        <v>122.86</v>
      </c>
      <c r="E502" s="91">
        <v>2088.62</v>
      </c>
      <c r="F502" s="92" t="s">
        <v>1729</v>
      </c>
      <c r="G502" s="92">
        <v>49436384</v>
      </c>
    </row>
    <row r="503" spans="1:7" ht="25.5" x14ac:dyDescent="0.25">
      <c r="A503" s="105">
        <v>45078</v>
      </c>
      <c r="B503" s="92" t="s">
        <v>1950</v>
      </c>
      <c r="C503" s="92">
        <f>+E503/D503</f>
        <v>200</v>
      </c>
      <c r="D503" s="91">
        <v>6.2</v>
      </c>
      <c r="E503" s="91">
        <v>1240</v>
      </c>
      <c r="F503" s="92" t="s">
        <v>534</v>
      </c>
      <c r="G503" s="92">
        <v>326895</v>
      </c>
    </row>
    <row r="504" spans="1:7" ht="102" x14ac:dyDescent="0.25">
      <c r="A504" s="105">
        <v>45078</v>
      </c>
      <c r="B504" s="92" t="s">
        <v>1951</v>
      </c>
      <c r="C504" s="92">
        <v>1</v>
      </c>
      <c r="D504" s="91">
        <v>8868.4699999999993</v>
      </c>
      <c r="E504" s="91">
        <v>8868.4699999999993</v>
      </c>
      <c r="F504" s="92" t="s">
        <v>1545</v>
      </c>
      <c r="G504" s="92" t="s">
        <v>12</v>
      </c>
    </row>
    <row r="505" spans="1:7" ht="25.5" x14ac:dyDescent="0.25">
      <c r="A505" s="105">
        <v>45079</v>
      </c>
      <c r="B505" s="92" t="s">
        <v>1952</v>
      </c>
      <c r="C505" s="92">
        <f>+E505/D505</f>
        <v>50</v>
      </c>
      <c r="D505" s="91">
        <v>82</v>
      </c>
      <c r="E505" s="91">
        <v>4100</v>
      </c>
      <c r="F505" s="92" t="s">
        <v>1895</v>
      </c>
      <c r="G505" s="92">
        <v>111226570</v>
      </c>
    </row>
    <row r="506" spans="1:7" ht="25.5" x14ac:dyDescent="0.25">
      <c r="A506" s="105">
        <v>45079</v>
      </c>
      <c r="B506" s="92" t="s">
        <v>1953</v>
      </c>
      <c r="C506" s="92">
        <f>+E506/D506</f>
        <v>200</v>
      </c>
      <c r="D506" s="91">
        <v>6.5</v>
      </c>
      <c r="E506" s="91">
        <v>1300</v>
      </c>
      <c r="F506" s="92" t="s">
        <v>1895</v>
      </c>
      <c r="G506" s="92">
        <v>111226570</v>
      </c>
    </row>
    <row r="507" spans="1:7" ht="63.75" x14ac:dyDescent="0.25">
      <c r="A507" s="105">
        <v>45079</v>
      </c>
      <c r="B507" s="92" t="s">
        <v>1954</v>
      </c>
      <c r="C507" s="92">
        <v>1</v>
      </c>
      <c r="D507" s="91">
        <v>8332.7999999999993</v>
      </c>
      <c r="E507" s="91">
        <v>8332.7999999999993</v>
      </c>
      <c r="F507" s="92" t="s">
        <v>1955</v>
      </c>
      <c r="G507" s="92">
        <v>48327581</v>
      </c>
    </row>
    <row r="508" spans="1:7" ht="51" x14ac:dyDescent="0.25">
      <c r="A508" s="105">
        <v>45079</v>
      </c>
      <c r="B508" s="92" t="s">
        <v>1956</v>
      </c>
      <c r="C508" s="92">
        <v>1</v>
      </c>
      <c r="D508" s="91">
        <v>10733</v>
      </c>
      <c r="E508" s="91">
        <v>10733</v>
      </c>
      <c r="F508" s="92" t="s">
        <v>1957</v>
      </c>
      <c r="G508" s="92">
        <v>83346104</v>
      </c>
    </row>
    <row r="509" spans="1:7" ht="51" x14ac:dyDescent="0.25">
      <c r="A509" s="105">
        <v>45079</v>
      </c>
      <c r="B509" s="92" t="s">
        <v>1958</v>
      </c>
      <c r="C509" s="92">
        <v>1</v>
      </c>
      <c r="D509" s="91">
        <v>12722.1</v>
      </c>
      <c r="E509" s="91">
        <v>12722.1</v>
      </c>
      <c r="F509" s="92" t="s">
        <v>1957</v>
      </c>
      <c r="G509" s="92">
        <v>83346104</v>
      </c>
    </row>
    <row r="510" spans="1:7" ht="51" x14ac:dyDescent="0.25">
      <c r="A510" s="105">
        <v>45079</v>
      </c>
      <c r="B510" s="92" t="s">
        <v>1959</v>
      </c>
      <c r="C510" s="92">
        <v>1</v>
      </c>
      <c r="D510" s="91">
        <v>20350.5</v>
      </c>
      <c r="E510" s="91">
        <v>20350.5</v>
      </c>
      <c r="F510" s="92" t="s">
        <v>1957</v>
      </c>
      <c r="G510" s="92">
        <v>83346104</v>
      </c>
    </row>
    <row r="511" spans="1:7" ht="63.75" x14ac:dyDescent="0.25">
      <c r="A511" s="105">
        <v>45079</v>
      </c>
      <c r="B511" s="92" t="s">
        <v>1960</v>
      </c>
      <c r="C511" s="92">
        <v>1</v>
      </c>
      <c r="D511" s="91">
        <v>5140</v>
      </c>
      <c r="E511" s="91">
        <v>5140</v>
      </c>
      <c r="F511" s="92" t="s">
        <v>1961</v>
      </c>
      <c r="G511" s="92">
        <v>4539559</v>
      </c>
    </row>
    <row r="512" spans="1:7" ht="51" x14ac:dyDescent="0.25">
      <c r="A512" s="105">
        <v>45082</v>
      </c>
      <c r="B512" s="92" t="s">
        <v>1962</v>
      </c>
      <c r="C512" s="92">
        <v>1</v>
      </c>
      <c r="D512" s="91">
        <v>1400</v>
      </c>
      <c r="E512" s="91">
        <v>1400</v>
      </c>
      <c r="F512" s="92" t="s">
        <v>1482</v>
      </c>
      <c r="G512" s="92">
        <v>62869396</v>
      </c>
    </row>
    <row r="513" spans="1:7" ht="63.75" x14ac:dyDescent="0.25">
      <c r="A513" s="105">
        <v>45082</v>
      </c>
      <c r="B513" s="92" t="s">
        <v>1963</v>
      </c>
      <c r="C513" s="92">
        <v>1</v>
      </c>
      <c r="D513" s="91">
        <v>24990</v>
      </c>
      <c r="E513" s="91">
        <v>24990</v>
      </c>
      <c r="F513" s="92" t="s">
        <v>1269</v>
      </c>
      <c r="G513" s="92" t="s">
        <v>556</v>
      </c>
    </row>
    <row r="514" spans="1:7" ht="51" x14ac:dyDescent="0.25">
      <c r="A514" s="105">
        <v>45082</v>
      </c>
      <c r="B514" s="92" t="s">
        <v>1964</v>
      </c>
      <c r="C514" s="92">
        <v>1</v>
      </c>
      <c r="D514" s="91">
        <v>24092</v>
      </c>
      <c r="E514" s="91">
        <v>24092</v>
      </c>
      <c r="F514" s="92" t="s">
        <v>1393</v>
      </c>
      <c r="G514" s="92">
        <v>25917579</v>
      </c>
    </row>
    <row r="515" spans="1:7" ht="89.25" x14ac:dyDescent="0.25">
      <c r="A515" s="105">
        <v>45082</v>
      </c>
      <c r="B515" s="92" t="s">
        <v>1965</v>
      </c>
      <c r="C515" s="92">
        <v>1</v>
      </c>
      <c r="D515" s="91">
        <v>8080</v>
      </c>
      <c r="E515" s="91">
        <v>8080</v>
      </c>
      <c r="F515" s="92" t="s">
        <v>1966</v>
      </c>
      <c r="G515" s="92">
        <v>7454732</v>
      </c>
    </row>
    <row r="516" spans="1:7" ht="102" x14ac:dyDescent="0.25">
      <c r="A516" s="105">
        <v>45082</v>
      </c>
      <c r="B516" s="92" t="s">
        <v>1967</v>
      </c>
      <c r="C516" s="92">
        <v>1</v>
      </c>
      <c r="D516" s="91">
        <v>5850</v>
      </c>
      <c r="E516" s="91">
        <v>5850</v>
      </c>
      <c r="F516" s="92" t="s">
        <v>1968</v>
      </c>
      <c r="G516" s="92" t="s">
        <v>1969</v>
      </c>
    </row>
    <row r="517" spans="1:7" ht="51" x14ac:dyDescent="0.25">
      <c r="A517" s="105">
        <v>45083</v>
      </c>
      <c r="B517" s="92" t="s">
        <v>1970</v>
      </c>
      <c r="C517" s="92">
        <v>1</v>
      </c>
      <c r="D517" s="91">
        <v>8000</v>
      </c>
      <c r="E517" s="91">
        <v>8000</v>
      </c>
      <c r="F517" s="92" t="s">
        <v>1924</v>
      </c>
      <c r="G517" s="92">
        <v>4709462</v>
      </c>
    </row>
    <row r="518" spans="1:7" ht="102" x14ac:dyDescent="0.25">
      <c r="A518" s="105">
        <v>45083</v>
      </c>
      <c r="B518" s="92" t="s">
        <v>1971</v>
      </c>
      <c r="C518" s="92">
        <v>1</v>
      </c>
      <c r="D518" s="91">
        <v>5550</v>
      </c>
      <c r="E518" s="91">
        <v>5550</v>
      </c>
      <c r="F518" s="92" t="s">
        <v>1972</v>
      </c>
      <c r="G518" s="92">
        <v>29594812</v>
      </c>
    </row>
    <row r="519" spans="1:7" ht="76.5" x14ac:dyDescent="0.25">
      <c r="A519" s="105">
        <v>45083</v>
      </c>
      <c r="B519" s="92" t="s">
        <v>1973</v>
      </c>
      <c r="C519" s="92">
        <f>+E519/D519</f>
        <v>300</v>
      </c>
      <c r="D519" s="91">
        <v>15</v>
      </c>
      <c r="E519" s="91">
        <v>4500</v>
      </c>
      <c r="F519" s="92" t="s">
        <v>1974</v>
      </c>
      <c r="G519" s="92">
        <v>38699974</v>
      </c>
    </row>
    <row r="520" spans="1:7" ht="76.5" x14ac:dyDescent="0.25">
      <c r="A520" s="105">
        <v>45083</v>
      </c>
      <c r="B520" s="92" t="s">
        <v>1975</v>
      </c>
      <c r="C520" s="92">
        <f>+E520/D520</f>
        <v>500</v>
      </c>
      <c r="D520" s="91">
        <v>7.25</v>
      </c>
      <c r="E520" s="91">
        <v>3625</v>
      </c>
      <c r="F520" s="92" t="s">
        <v>1976</v>
      </c>
      <c r="G520" s="92">
        <v>11910070</v>
      </c>
    </row>
    <row r="521" spans="1:7" ht="89.25" x14ac:dyDescent="0.25">
      <c r="A521" s="105">
        <v>45083</v>
      </c>
      <c r="B521" s="92" t="s">
        <v>1977</v>
      </c>
      <c r="C521" s="92">
        <v>1</v>
      </c>
      <c r="D521" s="91">
        <v>12800</v>
      </c>
      <c r="E521" s="91">
        <v>12800</v>
      </c>
      <c r="F521" s="92" t="s">
        <v>1404</v>
      </c>
      <c r="G521" s="92">
        <v>101444567</v>
      </c>
    </row>
    <row r="522" spans="1:7" ht="89.25" x14ac:dyDescent="0.25">
      <c r="A522" s="105">
        <v>45084</v>
      </c>
      <c r="B522" s="92" t="s">
        <v>1978</v>
      </c>
      <c r="C522" s="92">
        <v>1</v>
      </c>
      <c r="D522" s="91">
        <v>5160</v>
      </c>
      <c r="E522" s="91">
        <v>5160</v>
      </c>
      <c r="F522" s="92" t="s">
        <v>1979</v>
      </c>
      <c r="G522" s="92">
        <v>33805024</v>
      </c>
    </row>
    <row r="523" spans="1:7" ht="63.75" x14ac:dyDescent="0.25">
      <c r="A523" s="105">
        <v>45084</v>
      </c>
      <c r="B523" s="92" t="s">
        <v>1980</v>
      </c>
      <c r="C523" s="92">
        <f>+E523/D523</f>
        <v>200</v>
      </c>
      <c r="D523" s="91">
        <v>16.75</v>
      </c>
      <c r="E523" s="91">
        <v>3350</v>
      </c>
      <c r="F523" s="92" t="s">
        <v>1981</v>
      </c>
      <c r="G523" s="92">
        <v>5859786</v>
      </c>
    </row>
    <row r="524" spans="1:7" ht="63.75" x14ac:dyDescent="0.25">
      <c r="A524" s="105">
        <v>45084</v>
      </c>
      <c r="B524" s="92" t="s">
        <v>1982</v>
      </c>
      <c r="C524" s="92">
        <f>+E524/D524</f>
        <v>40</v>
      </c>
      <c r="D524" s="91">
        <v>165</v>
      </c>
      <c r="E524" s="91">
        <v>6600</v>
      </c>
      <c r="F524" s="92" t="s">
        <v>1568</v>
      </c>
      <c r="G524" s="92" t="s">
        <v>912</v>
      </c>
    </row>
    <row r="525" spans="1:7" ht="63.75" x14ac:dyDescent="0.25">
      <c r="A525" s="105">
        <v>45084</v>
      </c>
      <c r="B525" s="92" t="s">
        <v>1983</v>
      </c>
      <c r="C525" s="92">
        <v>1</v>
      </c>
      <c r="D525" s="91">
        <v>9750</v>
      </c>
      <c r="E525" s="91">
        <v>9750</v>
      </c>
      <c r="F525" s="92" t="s">
        <v>1984</v>
      </c>
      <c r="G525" s="92"/>
    </row>
    <row r="526" spans="1:7" ht="114.75" x14ac:dyDescent="0.25">
      <c r="A526" s="105">
        <v>45085</v>
      </c>
      <c r="B526" s="92" t="s">
        <v>1985</v>
      </c>
      <c r="C526" s="92">
        <v>1</v>
      </c>
      <c r="D526" s="91">
        <v>16731</v>
      </c>
      <c r="E526" s="91">
        <v>16731</v>
      </c>
      <c r="F526" s="92" t="s">
        <v>1986</v>
      </c>
      <c r="G526" s="92">
        <v>4607686</v>
      </c>
    </row>
    <row r="527" spans="1:7" ht="38.25" x14ac:dyDescent="0.25">
      <c r="A527" s="105">
        <v>45085</v>
      </c>
      <c r="B527" s="92" t="s">
        <v>1987</v>
      </c>
      <c r="C527" s="92">
        <f>+E527/D527</f>
        <v>50</v>
      </c>
      <c r="D527" s="91">
        <v>116</v>
      </c>
      <c r="E527" s="91">
        <v>5800</v>
      </c>
      <c r="F527" s="92" t="s">
        <v>1281</v>
      </c>
      <c r="G527" s="92">
        <v>44131933</v>
      </c>
    </row>
    <row r="528" spans="1:7" ht="38.25" x14ac:dyDescent="0.25">
      <c r="A528" s="105">
        <v>45085</v>
      </c>
      <c r="B528" s="92" t="s">
        <v>1988</v>
      </c>
      <c r="C528" s="92">
        <v>1</v>
      </c>
      <c r="D528" s="91">
        <v>7861.5</v>
      </c>
      <c r="E528" s="91">
        <v>7861.5</v>
      </c>
      <c r="F528" s="92" t="s">
        <v>1723</v>
      </c>
      <c r="G528" s="92">
        <v>4751124</v>
      </c>
    </row>
    <row r="529" spans="1:7" ht="102" x14ac:dyDescent="0.25">
      <c r="A529" s="105">
        <v>45089</v>
      </c>
      <c r="B529" s="92" t="s">
        <v>1989</v>
      </c>
      <c r="C529" s="92">
        <v>1</v>
      </c>
      <c r="D529" s="91">
        <v>2600</v>
      </c>
      <c r="E529" s="91">
        <v>2600</v>
      </c>
      <c r="F529" s="92" t="s">
        <v>1559</v>
      </c>
      <c r="G529" s="92">
        <v>91853826</v>
      </c>
    </row>
    <row r="530" spans="1:7" ht="51" x14ac:dyDescent="0.25">
      <c r="A530" s="105">
        <v>45089</v>
      </c>
      <c r="B530" s="92" t="s">
        <v>1990</v>
      </c>
      <c r="C530" s="92">
        <v>1</v>
      </c>
      <c r="D530" s="91">
        <v>9800</v>
      </c>
      <c r="E530" s="91">
        <v>9800</v>
      </c>
      <c r="F530" s="92" t="s">
        <v>1991</v>
      </c>
      <c r="G530" s="92">
        <v>81589379</v>
      </c>
    </row>
    <row r="531" spans="1:7" ht="63.75" x14ac:dyDescent="0.25">
      <c r="A531" s="105">
        <v>45089</v>
      </c>
      <c r="B531" s="92" t="s">
        <v>1992</v>
      </c>
      <c r="C531" s="92">
        <v>1</v>
      </c>
      <c r="D531" s="91">
        <v>3150</v>
      </c>
      <c r="E531" s="91">
        <v>3150</v>
      </c>
      <c r="F531" s="92" t="s">
        <v>1919</v>
      </c>
      <c r="G531" s="92">
        <v>23592230</v>
      </c>
    </row>
    <row r="532" spans="1:7" ht="76.5" x14ac:dyDescent="0.25">
      <c r="A532" s="105">
        <v>45089</v>
      </c>
      <c r="B532" s="92" t="s">
        <v>1993</v>
      </c>
      <c r="C532" s="92">
        <v>1</v>
      </c>
      <c r="D532" s="91">
        <v>6500</v>
      </c>
      <c r="E532" s="91">
        <v>6500</v>
      </c>
      <c r="F532" s="92" t="s">
        <v>1919</v>
      </c>
      <c r="G532" s="92">
        <v>23592230</v>
      </c>
    </row>
    <row r="533" spans="1:7" ht="127.5" x14ac:dyDescent="0.25">
      <c r="A533" s="105">
        <v>45089</v>
      </c>
      <c r="B533" s="92" t="s">
        <v>1994</v>
      </c>
      <c r="C533" s="92">
        <v>1</v>
      </c>
      <c r="D533" s="91">
        <v>13370</v>
      </c>
      <c r="E533" s="91">
        <v>13370</v>
      </c>
      <c r="F533" s="92" t="s">
        <v>1499</v>
      </c>
      <c r="G533" s="92">
        <v>37916270</v>
      </c>
    </row>
    <row r="534" spans="1:7" ht="51" x14ac:dyDescent="0.25">
      <c r="A534" s="105">
        <v>45089</v>
      </c>
      <c r="B534" s="92" t="s">
        <v>1995</v>
      </c>
      <c r="C534" s="92">
        <f>+E534/D534</f>
        <v>75</v>
      </c>
      <c r="D534" s="91">
        <v>95</v>
      </c>
      <c r="E534" s="91">
        <v>7125</v>
      </c>
      <c r="F534" s="92" t="s">
        <v>1996</v>
      </c>
      <c r="G534" s="92">
        <v>44581181</v>
      </c>
    </row>
    <row r="535" spans="1:7" ht="63.75" x14ac:dyDescent="0.25">
      <c r="A535" s="105">
        <v>45089</v>
      </c>
      <c r="B535" s="92" t="s">
        <v>1997</v>
      </c>
      <c r="C535" s="92">
        <v>1</v>
      </c>
      <c r="D535" s="91">
        <v>9985.5</v>
      </c>
      <c r="E535" s="91">
        <v>9985.5</v>
      </c>
      <c r="F535" s="92" t="s">
        <v>1940</v>
      </c>
      <c r="G535" s="92">
        <v>23994584</v>
      </c>
    </row>
    <row r="536" spans="1:7" ht="38.25" x14ac:dyDescent="0.25">
      <c r="A536" s="105">
        <v>45089</v>
      </c>
      <c r="B536" s="92" t="s">
        <v>1998</v>
      </c>
      <c r="C536" s="92">
        <f>+E536/D536</f>
        <v>2.8499959458363739</v>
      </c>
      <c r="D536" s="91">
        <v>369.99</v>
      </c>
      <c r="E536" s="91">
        <v>1054.47</v>
      </c>
      <c r="F536" s="92" t="s">
        <v>1395</v>
      </c>
      <c r="G536" s="92">
        <v>32375913</v>
      </c>
    </row>
    <row r="537" spans="1:7" ht="165.75" x14ac:dyDescent="0.25">
      <c r="A537" s="105">
        <v>45089</v>
      </c>
      <c r="B537" s="92" t="s">
        <v>1999</v>
      </c>
      <c r="C537" s="92">
        <v>1</v>
      </c>
      <c r="D537" s="91">
        <v>3610</v>
      </c>
      <c r="E537" s="91">
        <v>3610</v>
      </c>
      <c r="F537" s="92" t="s">
        <v>1404</v>
      </c>
      <c r="G537" s="92">
        <v>101444567</v>
      </c>
    </row>
    <row r="538" spans="1:7" ht="51" x14ac:dyDescent="0.25">
      <c r="A538" s="105">
        <v>45090</v>
      </c>
      <c r="B538" s="92" t="s">
        <v>2000</v>
      </c>
      <c r="C538" s="92">
        <f t="shared" ref="C538:C543" si="3">+E538/D538</f>
        <v>10</v>
      </c>
      <c r="D538" s="91">
        <v>235</v>
      </c>
      <c r="E538" s="91">
        <v>2350</v>
      </c>
      <c r="F538" s="92" t="s">
        <v>1247</v>
      </c>
      <c r="G538" s="92">
        <v>109524977</v>
      </c>
    </row>
    <row r="539" spans="1:7" ht="89.25" x14ac:dyDescent="0.25">
      <c r="A539" s="105">
        <v>45090</v>
      </c>
      <c r="B539" s="92" t="s">
        <v>2001</v>
      </c>
      <c r="C539" s="92">
        <f t="shared" si="3"/>
        <v>2</v>
      </c>
      <c r="D539" s="91">
        <v>689</v>
      </c>
      <c r="E539" s="91">
        <v>1378</v>
      </c>
      <c r="F539" s="92" t="s">
        <v>2002</v>
      </c>
      <c r="G539" s="92">
        <v>40058670</v>
      </c>
    </row>
    <row r="540" spans="1:7" ht="63.75" x14ac:dyDescent="0.25">
      <c r="A540" s="105">
        <v>45091</v>
      </c>
      <c r="B540" s="92" t="s">
        <v>2003</v>
      </c>
      <c r="C540" s="92">
        <f t="shared" si="3"/>
        <v>3</v>
      </c>
      <c r="D540" s="91">
        <v>2415</v>
      </c>
      <c r="E540" s="91">
        <v>7245</v>
      </c>
      <c r="F540" s="92" t="s">
        <v>1319</v>
      </c>
      <c r="G540" s="92">
        <v>7995040</v>
      </c>
    </row>
    <row r="541" spans="1:7" ht="63.75" x14ac:dyDescent="0.25">
      <c r="A541" s="105">
        <v>45091</v>
      </c>
      <c r="B541" s="92" t="s">
        <v>2004</v>
      </c>
      <c r="C541" s="92">
        <f t="shared" si="3"/>
        <v>40</v>
      </c>
      <c r="D541" s="91">
        <v>600</v>
      </c>
      <c r="E541" s="91">
        <v>24000</v>
      </c>
      <c r="F541" s="92" t="s">
        <v>2005</v>
      </c>
      <c r="G541" s="92">
        <v>21214336</v>
      </c>
    </row>
    <row r="542" spans="1:7" ht="76.5" x14ac:dyDescent="0.25">
      <c r="A542" s="105">
        <v>45091</v>
      </c>
      <c r="B542" s="92" t="s">
        <v>2006</v>
      </c>
      <c r="C542" s="92">
        <f t="shared" si="3"/>
        <v>1.5287999999999999</v>
      </c>
      <c r="D542" s="91">
        <v>950</v>
      </c>
      <c r="E542" s="91">
        <v>1452.36</v>
      </c>
      <c r="F542" s="92" t="s">
        <v>1295</v>
      </c>
      <c r="G542" s="92">
        <v>66545463</v>
      </c>
    </row>
    <row r="543" spans="1:7" ht="38.25" x14ac:dyDescent="0.25">
      <c r="A543" s="105">
        <v>45091</v>
      </c>
      <c r="B543" s="92" t="s">
        <v>2007</v>
      </c>
      <c r="C543" s="92">
        <f t="shared" si="3"/>
        <v>62</v>
      </c>
      <c r="D543" s="91">
        <v>400</v>
      </c>
      <c r="E543" s="91">
        <v>24800</v>
      </c>
      <c r="F543" s="92" t="s">
        <v>2008</v>
      </c>
      <c r="G543" s="92">
        <v>110187172</v>
      </c>
    </row>
    <row r="544" spans="1:7" ht="51" x14ac:dyDescent="0.25">
      <c r="A544" s="105">
        <v>45091</v>
      </c>
      <c r="B544" s="92" t="s">
        <v>2009</v>
      </c>
      <c r="C544" s="92">
        <v>1</v>
      </c>
      <c r="D544" s="91">
        <v>6960</v>
      </c>
      <c r="E544" s="91">
        <v>6960</v>
      </c>
      <c r="F544" s="92" t="s">
        <v>1291</v>
      </c>
      <c r="G544" s="92">
        <v>99074303</v>
      </c>
    </row>
    <row r="545" spans="1:7" ht="25.5" x14ac:dyDescent="0.25">
      <c r="A545" s="105">
        <v>45091</v>
      </c>
      <c r="B545" s="92" t="s">
        <v>2010</v>
      </c>
      <c r="C545" s="92">
        <f>+E545/D545</f>
        <v>50</v>
      </c>
      <c r="D545" s="91">
        <v>74.239999999999995</v>
      </c>
      <c r="E545" s="91">
        <v>3712</v>
      </c>
      <c r="F545" s="92" t="s">
        <v>1729</v>
      </c>
      <c r="G545" s="92">
        <v>49436384</v>
      </c>
    </row>
    <row r="546" spans="1:7" ht="38.25" x14ac:dyDescent="0.25">
      <c r="A546" s="105">
        <v>45091</v>
      </c>
      <c r="B546" s="92" t="s">
        <v>2011</v>
      </c>
      <c r="C546" s="92">
        <v>1</v>
      </c>
      <c r="D546" s="91">
        <v>2800</v>
      </c>
      <c r="E546" s="91">
        <v>2800</v>
      </c>
      <c r="F546" s="92" t="s">
        <v>1721</v>
      </c>
      <c r="G546" s="92">
        <v>111226570</v>
      </c>
    </row>
    <row r="547" spans="1:7" ht="38.25" x14ac:dyDescent="0.25">
      <c r="A547" s="105">
        <v>45091</v>
      </c>
      <c r="B547" s="92" t="s">
        <v>2012</v>
      </c>
      <c r="C547" s="92">
        <f>+E547/D547</f>
        <v>25</v>
      </c>
      <c r="D547" s="91">
        <v>77.83</v>
      </c>
      <c r="E547" s="91">
        <v>1945.75</v>
      </c>
      <c r="F547" s="92" t="s">
        <v>1723</v>
      </c>
      <c r="G547" s="92">
        <v>4751124</v>
      </c>
    </row>
    <row r="548" spans="1:7" ht="38.25" x14ac:dyDescent="0.25">
      <c r="A548" s="105">
        <v>45091</v>
      </c>
      <c r="B548" s="92" t="s">
        <v>2013</v>
      </c>
      <c r="C548" s="92">
        <f>+E548/D548</f>
        <v>25</v>
      </c>
      <c r="D548" s="91">
        <v>83.48</v>
      </c>
      <c r="E548" s="91">
        <v>2087</v>
      </c>
      <c r="F548" s="92" t="s">
        <v>1723</v>
      </c>
      <c r="G548" s="92">
        <v>4751124</v>
      </c>
    </row>
    <row r="549" spans="1:7" ht="38.25" x14ac:dyDescent="0.25">
      <c r="A549" s="105">
        <v>45091</v>
      </c>
      <c r="B549" s="92" t="s">
        <v>2014</v>
      </c>
      <c r="C549" s="92">
        <f>+E549/D549</f>
        <v>50</v>
      </c>
      <c r="D549" s="91">
        <v>73.75</v>
      </c>
      <c r="E549" s="91">
        <v>3687.5</v>
      </c>
      <c r="F549" s="92" t="s">
        <v>1723</v>
      </c>
      <c r="G549" s="92">
        <v>4751124</v>
      </c>
    </row>
    <row r="550" spans="1:7" ht="38.25" x14ac:dyDescent="0.25">
      <c r="A550" s="105">
        <v>45091</v>
      </c>
      <c r="B550" s="92" t="s">
        <v>2015</v>
      </c>
      <c r="C550" s="92">
        <f>+E550/D550</f>
        <v>60</v>
      </c>
      <c r="D550" s="91">
        <v>400</v>
      </c>
      <c r="E550" s="91">
        <v>24000</v>
      </c>
      <c r="F550" s="92" t="s">
        <v>1482</v>
      </c>
      <c r="G550" s="92">
        <v>62869396</v>
      </c>
    </row>
    <row r="551" spans="1:7" ht="38.25" x14ac:dyDescent="0.25">
      <c r="A551" s="105">
        <v>45091</v>
      </c>
      <c r="B551" s="92" t="s">
        <v>2016</v>
      </c>
      <c r="C551" s="92">
        <v>1</v>
      </c>
      <c r="D551" s="91">
        <v>12219.46</v>
      </c>
      <c r="E551" s="91">
        <v>12219.46</v>
      </c>
      <c r="F551" s="92" t="s">
        <v>2017</v>
      </c>
      <c r="G551" s="92">
        <v>9974835</v>
      </c>
    </row>
    <row r="552" spans="1:7" ht="76.5" x14ac:dyDescent="0.25">
      <c r="A552" s="105">
        <v>45091</v>
      </c>
      <c r="B552" s="92" t="s">
        <v>2018</v>
      </c>
      <c r="C552" s="92">
        <v>1</v>
      </c>
      <c r="D552" s="91">
        <v>3762.9</v>
      </c>
      <c r="E552" s="91">
        <v>3762.9</v>
      </c>
      <c r="F552" s="92" t="s">
        <v>2019</v>
      </c>
      <c r="G552" s="92">
        <v>106069454</v>
      </c>
    </row>
    <row r="553" spans="1:7" ht="63.75" x14ac:dyDescent="0.25">
      <c r="A553" s="105">
        <v>45091</v>
      </c>
      <c r="B553" s="92" t="s">
        <v>2020</v>
      </c>
      <c r="C553" s="92">
        <v>1</v>
      </c>
      <c r="D553" s="91">
        <v>24178.34</v>
      </c>
      <c r="E553" s="91">
        <v>24178.34</v>
      </c>
      <c r="F553" s="92" t="s">
        <v>1795</v>
      </c>
      <c r="G553" s="92">
        <v>1539167</v>
      </c>
    </row>
    <row r="554" spans="1:7" ht="114.75" x14ac:dyDescent="0.25">
      <c r="A554" s="105">
        <v>45091</v>
      </c>
      <c r="B554" s="92" t="s">
        <v>2021</v>
      </c>
      <c r="C554" s="92">
        <v>1</v>
      </c>
      <c r="D554" s="91">
        <v>8400</v>
      </c>
      <c r="E554" s="91">
        <v>8400</v>
      </c>
      <c r="F554" s="92" t="s">
        <v>1719</v>
      </c>
      <c r="G554" s="92">
        <v>26012960</v>
      </c>
    </row>
    <row r="555" spans="1:7" ht="242.25" x14ac:dyDescent="0.25">
      <c r="A555" s="105">
        <v>45091</v>
      </c>
      <c r="B555" s="92" t="s">
        <v>2022</v>
      </c>
      <c r="C555" s="92">
        <v>1</v>
      </c>
      <c r="D555" s="91">
        <v>17322.54</v>
      </c>
      <c r="E555" s="91">
        <v>17322.54</v>
      </c>
      <c r="F555" s="92" t="s">
        <v>92</v>
      </c>
      <c r="G555" s="92">
        <v>9769862</v>
      </c>
    </row>
    <row r="556" spans="1:7" ht="114.75" x14ac:dyDescent="0.25">
      <c r="A556" s="105">
        <v>45091</v>
      </c>
      <c r="B556" s="92" t="s">
        <v>2023</v>
      </c>
      <c r="C556" s="92">
        <v>1</v>
      </c>
      <c r="D556" s="91">
        <v>19480</v>
      </c>
      <c r="E556" s="91">
        <v>19480</v>
      </c>
      <c r="F556" s="92" t="s">
        <v>1697</v>
      </c>
      <c r="G556" s="92">
        <v>8350132</v>
      </c>
    </row>
    <row r="557" spans="1:7" ht="63.75" x14ac:dyDescent="0.25">
      <c r="A557" s="105">
        <v>45092</v>
      </c>
      <c r="B557" s="92" t="s">
        <v>2024</v>
      </c>
      <c r="C557" s="92">
        <f>+E557/D557</f>
        <v>85</v>
      </c>
      <c r="D557" s="91">
        <v>58.15</v>
      </c>
      <c r="E557" s="91">
        <v>4942.75</v>
      </c>
      <c r="F557" s="92" t="s">
        <v>1295</v>
      </c>
      <c r="G557" s="92">
        <v>66545463</v>
      </c>
    </row>
    <row r="558" spans="1:7" ht="63.75" x14ac:dyDescent="0.25">
      <c r="A558" s="105">
        <v>45092</v>
      </c>
      <c r="B558" s="92" t="s">
        <v>2025</v>
      </c>
      <c r="C558" s="92">
        <v>1</v>
      </c>
      <c r="D558" s="91">
        <v>8332.7999999999993</v>
      </c>
      <c r="E558" s="91">
        <v>8332.7999999999993</v>
      </c>
      <c r="F558" s="92" t="s">
        <v>1651</v>
      </c>
      <c r="G558" s="92">
        <v>4832581</v>
      </c>
    </row>
    <row r="559" spans="1:7" ht="63.75" x14ac:dyDescent="0.25">
      <c r="A559" s="105">
        <v>45093</v>
      </c>
      <c r="B559" s="92" t="s">
        <v>2026</v>
      </c>
      <c r="C559" s="92">
        <v>1</v>
      </c>
      <c r="D559" s="91">
        <v>3772</v>
      </c>
      <c r="E559" s="91">
        <v>3772</v>
      </c>
      <c r="F559" s="92" t="s">
        <v>2027</v>
      </c>
      <c r="G559" s="92" t="s">
        <v>12</v>
      </c>
    </row>
    <row r="560" spans="1:7" ht="102" x14ac:dyDescent="0.25">
      <c r="A560" s="105">
        <v>45093</v>
      </c>
      <c r="B560" s="92" t="s">
        <v>2028</v>
      </c>
      <c r="C560" s="92">
        <v>1</v>
      </c>
      <c r="D560" s="91">
        <v>19416.12</v>
      </c>
      <c r="E560" s="91">
        <v>19416.12</v>
      </c>
      <c r="F560" s="92" t="s">
        <v>2029</v>
      </c>
      <c r="G560" s="92">
        <v>44141181</v>
      </c>
    </row>
    <row r="561" spans="1:7" ht="76.5" x14ac:dyDescent="0.25">
      <c r="A561" s="105">
        <v>45096</v>
      </c>
      <c r="B561" s="92" t="s">
        <v>2030</v>
      </c>
      <c r="C561" s="92">
        <v>1</v>
      </c>
      <c r="D561" s="91">
        <v>1970</v>
      </c>
      <c r="E561" s="91">
        <v>1970</v>
      </c>
      <c r="F561" s="92" t="s">
        <v>1656</v>
      </c>
      <c r="G561" s="92">
        <v>35370122</v>
      </c>
    </row>
    <row r="562" spans="1:7" ht="38.25" x14ac:dyDescent="0.25">
      <c r="A562" s="105">
        <v>45097</v>
      </c>
      <c r="B562" s="92" t="s">
        <v>2031</v>
      </c>
      <c r="C562" s="92">
        <f>+E562/D562</f>
        <v>600</v>
      </c>
      <c r="D562" s="91">
        <v>20</v>
      </c>
      <c r="E562" s="91">
        <v>12000</v>
      </c>
      <c r="F562" s="92" t="s">
        <v>1356</v>
      </c>
      <c r="G562" s="92">
        <v>113466048</v>
      </c>
    </row>
    <row r="563" spans="1:7" ht="76.5" x14ac:dyDescent="0.25">
      <c r="A563" s="105">
        <v>45097</v>
      </c>
      <c r="B563" s="92" t="s">
        <v>2032</v>
      </c>
      <c r="C563" s="92">
        <f>+E563/D563</f>
        <v>5000</v>
      </c>
      <c r="D563" s="91">
        <v>1.893</v>
      </c>
      <c r="E563" s="91">
        <v>9465</v>
      </c>
      <c r="F563" s="92" t="s">
        <v>605</v>
      </c>
      <c r="G563" s="92">
        <v>4058186</v>
      </c>
    </row>
    <row r="564" spans="1:7" ht="89.25" x14ac:dyDescent="0.25">
      <c r="A564" s="105">
        <v>45097</v>
      </c>
      <c r="B564" s="92" t="s">
        <v>2033</v>
      </c>
      <c r="C564" s="92">
        <v>1</v>
      </c>
      <c r="D564" s="91">
        <v>5310.4</v>
      </c>
      <c r="E564" s="91">
        <v>5310.4</v>
      </c>
      <c r="F564" s="92" t="s">
        <v>649</v>
      </c>
      <c r="G564" s="92">
        <v>27487164</v>
      </c>
    </row>
    <row r="565" spans="1:7" ht="63.75" x14ac:dyDescent="0.25">
      <c r="A565" s="105">
        <v>45097</v>
      </c>
      <c r="B565" s="92" t="s">
        <v>2034</v>
      </c>
      <c r="C565" s="92">
        <f>+E565/D565</f>
        <v>1000</v>
      </c>
      <c r="D565" s="91">
        <v>2.5</v>
      </c>
      <c r="E565" s="91">
        <v>2500</v>
      </c>
      <c r="F565" s="92" t="s">
        <v>2035</v>
      </c>
      <c r="G565" s="92">
        <v>5169542</v>
      </c>
    </row>
    <row r="566" spans="1:7" ht="51" x14ac:dyDescent="0.25">
      <c r="A566" s="105">
        <v>45097</v>
      </c>
      <c r="B566" s="92" t="s">
        <v>2036</v>
      </c>
      <c r="C566" s="92">
        <f>+E566/D566</f>
        <v>17</v>
      </c>
      <c r="D566" s="91">
        <v>165</v>
      </c>
      <c r="E566" s="91">
        <v>2805</v>
      </c>
      <c r="F566" s="92" t="s">
        <v>1568</v>
      </c>
      <c r="G566" s="92" t="s">
        <v>912</v>
      </c>
    </row>
    <row r="567" spans="1:7" ht="51" x14ac:dyDescent="0.25">
      <c r="A567" s="105">
        <v>45097</v>
      </c>
      <c r="B567" s="92" t="s">
        <v>2037</v>
      </c>
      <c r="C567" s="92">
        <v>1</v>
      </c>
      <c r="D567" s="91">
        <v>6500</v>
      </c>
      <c r="E567" s="91">
        <v>6500</v>
      </c>
      <c r="F567" s="92" t="s">
        <v>2038</v>
      </c>
      <c r="G567" s="92">
        <v>9829156</v>
      </c>
    </row>
    <row r="568" spans="1:7" ht="38.25" x14ac:dyDescent="0.25">
      <c r="A568" s="105">
        <v>45097</v>
      </c>
      <c r="B568" s="92" t="s">
        <v>2039</v>
      </c>
      <c r="C568" s="92">
        <v>1</v>
      </c>
      <c r="D568" s="91">
        <v>17999</v>
      </c>
      <c r="E568" s="91">
        <v>17999</v>
      </c>
      <c r="F568" s="92" t="s">
        <v>1825</v>
      </c>
      <c r="G568" s="92">
        <v>99543141</v>
      </c>
    </row>
    <row r="569" spans="1:7" ht="38.25" x14ac:dyDescent="0.25">
      <c r="A569" s="105">
        <v>45097</v>
      </c>
      <c r="B569" s="92" t="s">
        <v>2040</v>
      </c>
      <c r="C569" s="92">
        <v>1</v>
      </c>
      <c r="D569" s="91">
        <v>15008</v>
      </c>
      <c r="E569" s="91">
        <v>15008</v>
      </c>
      <c r="F569" s="92" t="s">
        <v>2041</v>
      </c>
      <c r="G569" s="92">
        <v>83039007</v>
      </c>
    </row>
    <row r="570" spans="1:7" ht="89.25" x14ac:dyDescent="0.25">
      <c r="A570" s="105">
        <v>45097</v>
      </c>
      <c r="B570" s="92" t="s">
        <v>2042</v>
      </c>
      <c r="C570" s="92">
        <v>1</v>
      </c>
      <c r="D570" s="91">
        <v>25000</v>
      </c>
      <c r="E570" s="91">
        <v>25000</v>
      </c>
      <c r="F570" s="92" t="s">
        <v>1924</v>
      </c>
      <c r="G570" s="92">
        <v>4709462</v>
      </c>
    </row>
    <row r="571" spans="1:7" ht="76.5" x14ac:dyDescent="0.25">
      <c r="A571" s="105">
        <v>45097</v>
      </c>
      <c r="B571" s="92" t="s">
        <v>2043</v>
      </c>
      <c r="C571" s="92">
        <f>+E571/D571</f>
        <v>33.65</v>
      </c>
      <c r="D571" s="91">
        <v>740</v>
      </c>
      <c r="E571" s="91">
        <v>24901</v>
      </c>
      <c r="F571" s="92" t="s">
        <v>2044</v>
      </c>
      <c r="G571" s="92">
        <v>45078114</v>
      </c>
    </row>
    <row r="572" spans="1:7" ht="89.25" x14ac:dyDescent="0.25">
      <c r="A572" s="105">
        <v>45098</v>
      </c>
      <c r="B572" s="92" t="s">
        <v>2045</v>
      </c>
      <c r="C572" s="92">
        <v>1</v>
      </c>
      <c r="D572" s="91">
        <v>25000</v>
      </c>
      <c r="E572" s="91">
        <v>25000</v>
      </c>
      <c r="F572" s="92" t="s">
        <v>1742</v>
      </c>
      <c r="G572" s="92">
        <v>351598</v>
      </c>
    </row>
    <row r="573" spans="1:7" ht="127.5" x14ac:dyDescent="0.25">
      <c r="A573" s="105">
        <v>45098</v>
      </c>
      <c r="B573" s="92" t="s">
        <v>2046</v>
      </c>
      <c r="C573" s="92">
        <v>1</v>
      </c>
      <c r="D573" s="91">
        <v>7990.5</v>
      </c>
      <c r="E573" s="91">
        <v>7990.5</v>
      </c>
      <c r="F573" s="92" t="s">
        <v>2044</v>
      </c>
      <c r="G573" s="92">
        <v>45078114</v>
      </c>
    </row>
    <row r="574" spans="1:7" ht="63.75" x14ac:dyDescent="0.25">
      <c r="A574" s="105">
        <v>45098</v>
      </c>
      <c r="B574" s="92" t="s">
        <v>2004</v>
      </c>
      <c r="C574" s="92">
        <f>+E574/D574</f>
        <v>40</v>
      </c>
      <c r="D574" s="91">
        <v>622.75</v>
      </c>
      <c r="E574" s="91">
        <v>24910</v>
      </c>
      <c r="F574" s="92" t="s">
        <v>2047</v>
      </c>
      <c r="G574" s="92">
        <v>87098237</v>
      </c>
    </row>
    <row r="575" spans="1:7" ht="242.25" x14ac:dyDescent="0.25">
      <c r="A575" s="105">
        <v>45098</v>
      </c>
      <c r="B575" s="92" t="s">
        <v>2048</v>
      </c>
      <c r="C575" s="92">
        <v>1</v>
      </c>
      <c r="D575" s="91">
        <v>20500</v>
      </c>
      <c r="E575" s="91">
        <v>20500</v>
      </c>
      <c r="F575" s="92" t="s">
        <v>2049</v>
      </c>
      <c r="G575" s="92">
        <v>5151457</v>
      </c>
    </row>
    <row r="576" spans="1:7" ht="76.5" x14ac:dyDescent="0.25">
      <c r="A576" s="105">
        <v>45098</v>
      </c>
      <c r="B576" s="92" t="s">
        <v>2050</v>
      </c>
      <c r="C576" s="92">
        <v>1</v>
      </c>
      <c r="D576" s="91">
        <v>6210</v>
      </c>
      <c r="E576" s="91">
        <v>6210</v>
      </c>
      <c r="F576" s="92" t="s">
        <v>2051</v>
      </c>
      <c r="G576" s="92">
        <v>89603508</v>
      </c>
    </row>
    <row r="577" spans="1:7" ht="76.5" x14ac:dyDescent="0.25">
      <c r="A577" s="105">
        <v>45098</v>
      </c>
      <c r="B577" s="92" t="s">
        <v>2052</v>
      </c>
      <c r="C577" s="92">
        <v>1</v>
      </c>
      <c r="D577" s="91">
        <v>24622.33</v>
      </c>
      <c r="E577" s="91">
        <v>24622.33</v>
      </c>
      <c r="F577" s="92" t="s">
        <v>1466</v>
      </c>
      <c r="G577" s="92">
        <v>24975168</v>
      </c>
    </row>
    <row r="578" spans="1:7" ht="76.5" x14ac:dyDescent="0.25">
      <c r="A578" s="105">
        <v>45098</v>
      </c>
      <c r="B578" s="92" t="s">
        <v>2053</v>
      </c>
      <c r="C578" s="92">
        <f>+E578/D578</f>
        <v>5000</v>
      </c>
      <c r="D578" s="91">
        <v>0.35</v>
      </c>
      <c r="E578" s="91">
        <v>1750</v>
      </c>
      <c r="F578" s="92" t="s">
        <v>1979</v>
      </c>
      <c r="G578" s="92">
        <v>33805024</v>
      </c>
    </row>
    <row r="579" spans="1:7" ht="63.75" x14ac:dyDescent="0.25">
      <c r="A579" s="105">
        <v>45099</v>
      </c>
      <c r="B579" s="92" t="s">
        <v>2054</v>
      </c>
      <c r="C579" s="92">
        <v>1</v>
      </c>
      <c r="D579" s="91">
        <v>7500</v>
      </c>
      <c r="E579" s="91">
        <v>7500</v>
      </c>
      <c r="F579" s="92" t="s">
        <v>2055</v>
      </c>
      <c r="G579" s="92">
        <v>111326559</v>
      </c>
    </row>
    <row r="580" spans="1:7" ht="89.25" x14ac:dyDescent="0.25">
      <c r="A580" s="105">
        <v>45100</v>
      </c>
      <c r="B580" s="92" t="s">
        <v>2056</v>
      </c>
      <c r="C580" s="92">
        <v>1</v>
      </c>
      <c r="D580" s="91">
        <v>24595</v>
      </c>
      <c r="E580" s="91">
        <v>24595</v>
      </c>
      <c r="F580" s="92" t="s">
        <v>2057</v>
      </c>
      <c r="G580" s="92">
        <v>25250183</v>
      </c>
    </row>
    <row r="581" spans="1:7" ht="25.5" x14ac:dyDescent="0.25">
      <c r="A581" s="105">
        <v>45100</v>
      </c>
      <c r="B581" s="92" t="s">
        <v>2058</v>
      </c>
      <c r="C581" s="92">
        <f>+E581/D581</f>
        <v>2</v>
      </c>
      <c r="D581" s="91">
        <v>4199</v>
      </c>
      <c r="E581" s="91">
        <v>8398</v>
      </c>
      <c r="F581" s="92" t="s">
        <v>1395</v>
      </c>
      <c r="G581" s="92">
        <v>32375913</v>
      </c>
    </row>
    <row r="582" spans="1:7" ht="63.75" x14ac:dyDescent="0.25">
      <c r="A582" s="105">
        <v>45100</v>
      </c>
      <c r="B582" s="92" t="s">
        <v>2059</v>
      </c>
      <c r="C582" s="92">
        <v>1</v>
      </c>
      <c r="D582" s="91">
        <v>8875</v>
      </c>
      <c r="E582" s="91">
        <v>8875</v>
      </c>
      <c r="F582" s="92" t="s">
        <v>2060</v>
      </c>
      <c r="G582" s="92">
        <v>36915521</v>
      </c>
    </row>
    <row r="583" spans="1:7" ht="63.75" x14ac:dyDescent="0.25">
      <c r="A583" s="105">
        <v>45100</v>
      </c>
      <c r="B583" s="92" t="s">
        <v>2061</v>
      </c>
      <c r="C583" s="92">
        <f>+E583/D583</f>
        <v>3</v>
      </c>
      <c r="D583" s="91">
        <v>5800</v>
      </c>
      <c r="E583" s="91">
        <v>17400</v>
      </c>
      <c r="F583" s="92" t="s">
        <v>2002</v>
      </c>
      <c r="G583" s="92">
        <v>40058670</v>
      </c>
    </row>
    <row r="584" spans="1:7" ht="76.5" x14ac:dyDescent="0.25">
      <c r="A584" s="105">
        <v>45100</v>
      </c>
      <c r="B584" s="92" t="s">
        <v>2062</v>
      </c>
      <c r="C584" s="92">
        <v>1</v>
      </c>
      <c r="D584" s="91">
        <v>3684.8</v>
      </c>
      <c r="E584" s="91">
        <v>3684.8</v>
      </c>
      <c r="F584" s="92" t="s">
        <v>92</v>
      </c>
      <c r="G584" s="92">
        <v>9769862</v>
      </c>
    </row>
    <row r="585" spans="1:7" ht="153" x14ac:dyDescent="0.25">
      <c r="A585" s="105">
        <v>45100</v>
      </c>
      <c r="B585" s="92" t="s">
        <v>2063</v>
      </c>
      <c r="C585" s="92">
        <v>1</v>
      </c>
      <c r="D585" s="91">
        <v>9565</v>
      </c>
      <c r="E585" s="91">
        <v>9565</v>
      </c>
      <c r="F585" s="92" t="s">
        <v>148</v>
      </c>
      <c r="G585" s="92">
        <v>26012960</v>
      </c>
    </row>
    <row r="586" spans="1:7" ht="76.5" x14ac:dyDescent="0.25">
      <c r="A586" s="105">
        <v>45100</v>
      </c>
      <c r="B586" s="92" t="s">
        <v>2064</v>
      </c>
      <c r="C586" s="92">
        <f>+E586/D586</f>
        <v>5</v>
      </c>
      <c r="D586" s="91">
        <v>1048.95</v>
      </c>
      <c r="E586" s="91">
        <v>5244.75</v>
      </c>
      <c r="F586" s="92" t="s">
        <v>2065</v>
      </c>
      <c r="G586" s="92">
        <v>12521337</v>
      </c>
    </row>
    <row r="587" spans="1:7" ht="38.25" x14ac:dyDescent="0.25">
      <c r="A587" s="105">
        <v>45100</v>
      </c>
      <c r="B587" s="92" t="s">
        <v>2066</v>
      </c>
      <c r="C587" s="92">
        <v>1</v>
      </c>
      <c r="D587" s="91">
        <v>3528.5</v>
      </c>
      <c r="E587" s="91">
        <v>3528.5</v>
      </c>
      <c r="F587" s="92" t="s">
        <v>681</v>
      </c>
      <c r="G587" s="92">
        <v>1176250</v>
      </c>
    </row>
    <row r="588" spans="1:7" ht="63.75" x14ac:dyDescent="0.25">
      <c r="A588" s="105">
        <v>45100</v>
      </c>
      <c r="B588" s="92" t="s">
        <v>2067</v>
      </c>
      <c r="C588" s="92">
        <v>1</v>
      </c>
      <c r="D588" s="91">
        <v>3700</v>
      </c>
      <c r="E588" s="91">
        <v>3700</v>
      </c>
      <c r="F588" s="92" t="s">
        <v>2068</v>
      </c>
      <c r="G588" s="92">
        <v>5759064</v>
      </c>
    </row>
    <row r="589" spans="1:7" ht="127.5" x14ac:dyDescent="0.25">
      <c r="A589" s="105">
        <v>45100</v>
      </c>
      <c r="B589" s="92" t="s">
        <v>2069</v>
      </c>
      <c r="C589" s="92">
        <v>1</v>
      </c>
      <c r="D589" s="91">
        <v>3468.9</v>
      </c>
      <c r="E589" s="91">
        <v>3468.9</v>
      </c>
      <c r="F589" s="92" t="s">
        <v>1291</v>
      </c>
      <c r="G589" s="92">
        <v>99074303</v>
      </c>
    </row>
    <row r="590" spans="1:7" ht="76.5" x14ac:dyDescent="0.25">
      <c r="A590" s="105">
        <v>45100</v>
      </c>
      <c r="B590" s="92" t="s">
        <v>2053</v>
      </c>
      <c r="C590" s="92">
        <f>+E590/D590</f>
        <v>5000</v>
      </c>
      <c r="D590" s="91">
        <v>0.35</v>
      </c>
      <c r="E590" s="91">
        <v>1750</v>
      </c>
      <c r="F590" s="92" t="s">
        <v>1979</v>
      </c>
      <c r="G590" s="92">
        <v>33805024</v>
      </c>
    </row>
    <row r="591" spans="1:7" ht="114.75" x14ac:dyDescent="0.25">
      <c r="A591" s="105">
        <v>45104</v>
      </c>
      <c r="B591" s="92" t="s">
        <v>2070</v>
      </c>
      <c r="C591" s="92">
        <v>1</v>
      </c>
      <c r="D591" s="91">
        <v>3970</v>
      </c>
      <c r="E591" s="91">
        <v>3970</v>
      </c>
      <c r="F591" s="92" t="s">
        <v>1731</v>
      </c>
      <c r="G591" s="92">
        <v>41552393</v>
      </c>
    </row>
    <row r="592" spans="1:7" ht="102" x14ac:dyDescent="0.25">
      <c r="A592" s="105">
        <v>45104</v>
      </c>
      <c r="B592" s="92" t="s">
        <v>2071</v>
      </c>
      <c r="C592" s="92">
        <v>1</v>
      </c>
      <c r="D592" s="91">
        <v>2300</v>
      </c>
      <c r="E592" s="91">
        <v>2300</v>
      </c>
      <c r="F592" s="92" t="s">
        <v>2068</v>
      </c>
      <c r="G592" s="92">
        <v>5759064</v>
      </c>
    </row>
    <row r="593" spans="1:7" ht="63.75" x14ac:dyDescent="0.25">
      <c r="A593" s="105">
        <v>45104</v>
      </c>
      <c r="B593" s="92" t="s">
        <v>2072</v>
      </c>
      <c r="C593" s="92">
        <v>1</v>
      </c>
      <c r="D593" s="91">
        <v>3277.92</v>
      </c>
      <c r="E593" s="91">
        <v>3277.92</v>
      </c>
      <c r="F593" s="92" t="s">
        <v>2073</v>
      </c>
      <c r="G593" s="92"/>
    </row>
    <row r="594" spans="1:7" ht="63.75" x14ac:dyDescent="0.25">
      <c r="A594" s="105">
        <v>45104</v>
      </c>
      <c r="B594" s="92" t="s">
        <v>2074</v>
      </c>
      <c r="C594" s="92">
        <f>+E594/D594</f>
        <v>500</v>
      </c>
      <c r="D594" s="91">
        <v>45</v>
      </c>
      <c r="E594" s="91">
        <v>22500</v>
      </c>
      <c r="F594" s="92" t="s">
        <v>2075</v>
      </c>
      <c r="G594" s="92">
        <v>46946535</v>
      </c>
    </row>
    <row r="595" spans="1:7" ht="89.25" x14ac:dyDescent="0.25">
      <c r="A595" s="105">
        <v>45104</v>
      </c>
      <c r="B595" s="92" t="s">
        <v>2076</v>
      </c>
      <c r="C595" s="92">
        <v>1</v>
      </c>
      <c r="D595" s="91">
        <v>3400</v>
      </c>
      <c r="E595" s="91">
        <v>3400</v>
      </c>
      <c r="F595" s="92" t="s">
        <v>1568</v>
      </c>
      <c r="G595" s="92" t="s">
        <v>912</v>
      </c>
    </row>
    <row r="596" spans="1:7" ht="89.25" x14ac:dyDescent="0.25">
      <c r="A596" s="105">
        <v>45104</v>
      </c>
      <c r="B596" s="92" t="s">
        <v>2033</v>
      </c>
      <c r="C596" s="92">
        <v>1</v>
      </c>
      <c r="D596" s="91">
        <v>5021.8</v>
      </c>
      <c r="E596" s="91">
        <v>5021.8</v>
      </c>
      <c r="F596" s="92" t="s">
        <v>2077</v>
      </c>
      <c r="G596" s="92">
        <v>100837697</v>
      </c>
    </row>
    <row r="597" spans="1:7" ht="51" x14ac:dyDescent="0.25">
      <c r="A597" s="105">
        <v>45104</v>
      </c>
      <c r="B597" s="92" t="s">
        <v>2078</v>
      </c>
      <c r="C597" s="92">
        <f>+E597/D597</f>
        <v>3</v>
      </c>
      <c r="D597" s="91">
        <v>750</v>
      </c>
      <c r="E597" s="91">
        <v>2250</v>
      </c>
      <c r="F597" s="92" t="s">
        <v>301</v>
      </c>
      <c r="G597" s="92">
        <v>40355128</v>
      </c>
    </row>
    <row r="598" spans="1:7" ht="204" x14ac:dyDescent="0.25">
      <c r="A598" s="105">
        <v>45105</v>
      </c>
      <c r="B598" s="92" t="s">
        <v>2079</v>
      </c>
      <c r="C598" s="92">
        <v>1</v>
      </c>
      <c r="D598" s="91">
        <v>20619</v>
      </c>
      <c r="E598" s="91">
        <v>20619</v>
      </c>
      <c r="F598" s="92" t="s">
        <v>2080</v>
      </c>
      <c r="G598" s="92">
        <v>5780667</v>
      </c>
    </row>
    <row r="599" spans="1:7" ht="102" x14ac:dyDescent="0.25">
      <c r="A599" s="105">
        <v>45105</v>
      </c>
      <c r="B599" s="92" t="s">
        <v>2081</v>
      </c>
      <c r="C599" s="92">
        <v>1</v>
      </c>
      <c r="D599" s="91">
        <v>24999</v>
      </c>
      <c r="E599" s="91">
        <v>24999</v>
      </c>
      <c r="F599" s="92" t="s">
        <v>1466</v>
      </c>
      <c r="G599" s="92">
        <v>24975168</v>
      </c>
    </row>
    <row r="600" spans="1:7" ht="63.75" x14ac:dyDescent="0.25">
      <c r="A600" s="105">
        <v>45105</v>
      </c>
      <c r="B600" s="92" t="s">
        <v>2082</v>
      </c>
      <c r="C600" s="92">
        <v>1</v>
      </c>
      <c r="D600" s="91">
        <v>7854</v>
      </c>
      <c r="E600" s="91">
        <v>7854</v>
      </c>
      <c r="F600" s="92" t="s">
        <v>2083</v>
      </c>
      <c r="G600" s="92" t="s">
        <v>12</v>
      </c>
    </row>
    <row r="601" spans="1:7" ht="51" x14ac:dyDescent="0.25">
      <c r="A601" s="105">
        <v>45105</v>
      </c>
      <c r="B601" s="92" t="s">
        <v>2084</v>
      </c>
      <c r="C601" s="92">
        <f>+E601/D601</f>
        <v>2</v>
      </c>
      <c r="D601" s="91">
        <v>540</v>
      </c>
      <c r="E601" s="91">
        <v>1080</v>
      </c>
      <c r="F601" s="92" t="s">
        <v>1601</v>
      </c>
      <c r="G601" s="92" t="s">
        <v>12</v>
      </c>
    </row>
    <row r="602" spans="1:7" ht="102" x14ac:dyDescent="0.25">
      <c r="A602" s="105">
        <v>45105</v>
      </c>
      <c r="B602" s="92" t="s">
        <v>2085</v>
      </c>
      <c r="C602" s="92">
        <f>+E602/D602</f>
        <v>3125</v>
      </c>
      <c r="D602" s="91">
        <v>8</v>
      </c>
      <c r="E602" s="91">
        <v>25000</v>
      </c>
      <c r="F602" s="92" t="s">
        <v>1765</v>
      </c>
      <c r="G602" s="92" t="s">
        <v>12</v>
      </c>
    </row>
    <row r="603" spans="1:7" ht="76.5" x14ac:dyDescent="0.25">
      <c r="A603" s="105">
        <v>45105</v>
      </c>
      <c r="B603" s="92" t="s">
        <v>2086</v>
      </c>
      <c r="C603" s="92">
        <f>+E603/D603</f>
        <v>5</v>
      </c>
      <c r="D603" s="91">
        <v>715</v>
      </c>
      <c r="E603" s="91">
        <v>3575</v>
      </c>
      <c r="F603" s="92" t="s">
        <v>993</v>
      </c>
      <c r="G603" s="92">
        <v>46720111</v>
      </c>
    </row>
    <row r="604" spans="1:7" ht="153" x14ac:dyDescent="0.25">
      <c r="A604" s="105">
        <v>45106</v>
      </c>
      <c r="B604" s="92" t="s">
        <v>2087</v>
      </c>
      <c r="C604" s="92">
        <v>1</v>
      </c>
      <c r="D604" s="91">
        <v>13176</v>
      </c>
      <c r="E604" s="91">
        <v>13176</v>
      </c>
      <c r="F604" s="92" t="s">
        <v>2088</v>
      </c>
      <c r="G604" s="92">
        <v>2360837</v>
      </c>
    </row>
    <row r="605" spans="1:7" ht="127.5" x14ac:dyDescent="0.25">
      <c r="A605" s="105">
        <v>45106</v>
      </c>
      <c r="B605" s="92" t="s">
        <v>2089</v>
      </c>
      <c r="C605" s="92">
        <v>1</v>
      </c>
      <c r="D605" s="91">
        <v>24550</v>
      </c>
      <c r="E605" s="91">
        <v>24550</v>
      </c>
      <c r="F605" s="92" t="s">
        <v>2088</v>
      </c>
      <c r="G605" s="92">
        <v>2360837</v>
      </c>
    </row>
    <row r="606" spans="1:7" x14ac:dyDescent="0.25">
      <c r="A606" s="209" t="s">
        <v>2091</v>
      </c>
      <c r="B606" s="210"/>
      <c r="C606" s="210"/>
      <c r="D606" s="210"/>
      <c r="E606" s="210"/>
      <c r="F606" s="210"/>
      <c r="G606" s="210"/>
    </row>
    <row r="607" spans="1:7" ht="81" x14ac:dyDescent="0.25">
      <c r="A607" s="13">
        <v>45111</v>
      </c>
      <c r="B607" s="7" t="s">
        <v>2092</v>
      </c>
      <c r="C607" s="16">
        <f>+E607/D607</f>
        <v>150</v>
      </c>
      <c r="D607" s="8">
        <v>100</v>
      </c>
      <c r="E607" s="8">
        <v>15000</v>
      </c>
      <c r="F607" s="9" t="s">
        <v>1259</v>
      </c>
      <c r="G607" s="9">
        <v>7378106</v>
      </c>
    </row>
    <row r="608" spans="1:7" ht="81" x14ac:dyDescent="0.25">
      <c r="A608" s="13">
        <v>45111</v>
      </c>
      <c r="B608" s="7" t="s">
        <v>2093</v>
      </c>
      <c r="C608" s="16">
        <v>1</v>
      </c>
      <c r="D608" s="8">
        <v>19630</v>
      </c>
      <c r="E608" s="8">
        <v>19630</v>
      </c>
      <c r="F608" s="9" t="s">
        <v>2094</v>
      </c>
      <c r="G608" s="9">
        <v>79857108</v>
      </c>
    </row>
    <row r="609" spans="1:7" ht="81" x14ac:dyDescent="0.25">
      <c r="A609" s="13">
        <v>45111</v>
      </c>
      <c r="B609" s="7" t="s">
        <v>2095</v>
      </c>
      <c r="C609" s="16">
        <v>1</v>
      </c>
      <c r="D609" s="8">
        <v>9985.5</v>
      </c>
      <c r="E609" s="46">
        <v>9985.5</v>
      </c>
      <c r="F609" s="9" t="s">
        <v>1940</v>
      </c>
      <c r="G609" s="9">
        <v>23994584</v>
      </c>
    </row>
    <row r="610" spans="1:7" ht="81" x14ac:dyDescent="0.25">
      <c r="A610" s="13">
        <v>45111</v>
      </c>
      <c r="B610" s="7" t="s">
        <v>2096</v>
      </c>
      <c r="C610" s="92">
        <v>1</v>
      </c>
      <c r="D610" s="8">
        <v>17165.099999999999</v>
      </c>
      <c r="E610" s="46">
        <v>17165.099999999999</v>
      </c>
      <c r="F610" s="9" t="s">
        <v>1374</v>
      </c>
      <c r="G610" s="9">
        <v>23298561</v>
      </c>
    </row>
    <row r="611" spans="1:7" ht="81" x14ac:dyDescent="0.25">
      <c r="A611" s="13">
        <v>45113</v>
      </c>
      <c r="B611" s="7" t="s">
        <v>2097</v>
      </c>
      <c r="C611" s="92">
        <f>+E611/D611</f>
        <v>20000</v>
      </c>
      <c r="D611" s="8">
        <v>0.9</v>
      </c>
      <c r="E611" s="46">
        <v>18000</v>
      </c>
      <c r="F611" s="9" t="s">
        <v>1412</v>
      </c>
      <c r="G611" s="9">
        <v>1532227</v>
      </c>
    </row>
    <row r="612" spans="1:7" ht="94.5" x14ac:dyDescent="0.25">
      <c r="A612" s="13">
        <v>45113</v>
      </c>
      <c r="B612" s="7" t="s">
        <v>2098</v>
      </c>
      <c r="C612" s="92">
        <f>+E612/D612</f>
        <v>1000</v>
      </c>
      <c r="D612" s="8">
        <v>2.15</v>
      </c>
      <c r="E612" s="46">
        <v>2150</v>
      </c>
      <c r="F612" s="9" t="s">
        <v>1257</v>
      </c>
      <c r="G612" s="9">
        <v>36853305</v>
      </c>
    </row>
    <row r="613" spans="1:7" ht="108" x14ac:dyDescent="0.25">
      <c r="A613" s="13">
        <v>45113</v>
      </c>
      <c r="B613" s="7" t="s">
        <v>2099</v>
      </c>
      <c r="C613" s="92">
        <f>+E613/D613</f>
        <v>25000</v>
      </c>
      <c r="D613" s="8">
        <v>0.22</v>
      </c>
      <c r="E613" s="46">
        <v>5500</v>
      </c>
      <c r="F613" s="9" t="s">
        <v>1412</v>
      </c>
      <c r="G613" s="9">
        <v>1532227</v>
      </c>
    </row>
    <row r="614" spans="1:7" ht="54" x14ac:dyDescent="0.25">
      <c r="A614" s="13">
        <v>45113</v>
      </c>
      <c r="B614" s="7" t="s">
        <v>2100</v>
      </c>
      <c r="C614" s="92">
        <v>1</v>
      </c>
      <c r="D614" s="8">
        <v>1250</v>
      </c>
      <c r="E614" s="46">
        <v>1250</v>
      </c>
      <c r="F614" s="9" t="s">
        <v>993</v>
      </c>
      <c r="G614" s="9">
        <v>46720111</v>
      </c>
    </row>
    <row r="615" spans="1:7" ht="94.5" x14ac:dyDescent="0.25">
      <c r="A615" s="13">
        <v>45113</v>
      </c>
      <c r="B615" s="7" t="s">
        <v>2101</v>
      </c>
      <c r="C615" s="92">
        <v>1</v>
      </c>
      <c r="D615" s="8">
        <v>2991.78</v>
      </c>
      <c r="E615" s="46">
        <v>2991.78</v>
      </c>
      <c r="F615" s="9" t="s">
        <v>1230</v>
      </c>
      <c r="G615" s="9" t="s">
        <v>2102</v>
      </c>
    </row>
    <row r="616" spans="1:7" ht="54" x14ac:dyDescent="0.25">
      <c r="A616" s="13">
        <v>45114</v>
      </c>
      <c r="B616" s="7" t="s">
        <v>2103</v>
      </c>
      <c r="C616" s="92">
        <f>+E616/D616</f>
        <v>75</v>
      </c>
      <c r="D616" s="8">
        <v>18</v>
      </c>
      <c r="E616" s="46">
        <v>1350</v>
      </c>
      <c r="F616" s="9" t="s">
        <v>2104</v>
      </c>
      <c r="G616" s="9">
        <v>17517974</v>
      </c>
    </row>
    <row r="617" spans="1:7" ht="67.5" x14ac:dyDescent="0.25">
      <c r="A617" s="13">
        <v>45114</v>
      </c>
      <c r="B617" s="7" t="s">
        <v>2105</v>
      </c>
      <c r="C617" s="92">
        <f>+E617/D617</f>
        <v>4000</v>
      </c>
      <c r="D617" s="8">
        <v>2.5</v>
      </c>
      <c r="E617" s="46">
        <v>10000</v>
      </c>
      <c r="F617" s="9" t="s">
        <v>1291</v>
      </c>
      <c r="G617" s="9">
        <v>99074303</v>
      </c>
    </row>
    <row r="618" spans="1:7" ht="229.5" x14ac:dyDescent="0.25">
      <c r="A618" s="13">
        <v>45114</v>
      </c>
      <c r="B618" s="7" t="s">
        <v>2106</v>
      </c>
      <c r="C618" s="92">
        <v>1</v>
      </c>
      <c r="D618" s="8">
        <v>24638.959999999999</v>
      </c>
      <c r="E618" s="46">
        <v>24638.959999999999</v>
      </c>
      <c r="F618" s="9" t="s">
        <v>2047</v>
      </c>
      <c r="G618" s="9">
        <v>87098237</v>
      </c>
    </row>
    <row r="619" spans="1:7" ht="94.5" x14ac:dyDescent="0.25">
      <c r="A619" s="13">
        <v>45117</v>
      </c>
      <c r="B619" s="7" t="s">
        <v>2107</v>
      </c>
      <c r="C619" s="92">
        <v>1</v>
      </c>
      <c r="D619" s="8">
        <v>1265</v>
      </c>
      <c r="E619" s="46">
        <v>1265</v>
      </c>
      <c r="F619" s="9" t="s">
        <v>946</v>
      </c>
      <c r="G619" s="9">
        <v>38231425</v>
      </c>
    </row>
    <row r="620" spans="1:7" ht="81" x14ac:dyDescent="0.25">
      <c r="A620" s="13">
        <v>45117</v>
      </c>
      <c r="B620" s="7" t="s">
        <v>2108</v>
      </c>
      <c r="C620" s="92">
        <v>1</v>
      </c>
      <c r="D620" s="8">
        <v>11532.47</v>
      </c>
      <c r="E620" s="46">
        <v>11532.47</v>
      </c>
      <c r="F620" s="9" t="s">
        <v>2047</v>
      </c>
      <c r="G620" s="9">
        <v>87098237</v>
      </c>
    </row>
    <row r="621" spans="1:7" ht="54" x14ac:dyDescent="0.25">
      <c r="A621" s="13">
        <v>45117</v>
      </c>
      <c r="B621" s="7" t="s">
        <v>2109</v>
      </c>
      <c r="C621" s="92">
        <v>1</v>
      </c>
      <c r="D621" s="8">
        <v>2800</v>
      </c>
      <c r="E621" s="46">
        <v>2800</v>
      </c>
      <c r="F621" s="9" t="s">
        <v>2110</v>
      </c>
      <c r="G621" s="9">
        <v>89803345</v>
      </c>
    </row>
    <row r="622" spans="1:7" ht="40.5" x14ac:dyDescent="0.25">
      <c r="A622" s="13">
        <v>45117</v>
      </c>
      <c r="B622" s="7" t="s">
        <v>2111</v>
      </c>
      <c r="C622" s="92">
        <v>1</v>
      </c>
      <c r="D622" s="8">
        <v>10300</v>
      </c>
      <c r="E622" s="46">
        <v>10300</v>
      </c>
      <c r="F622" s="9" t="s">
        <v>1531</v>
      </c>
      <c r="G622" s="9">
        <v>9800646</v>
      </c>
    </row>
    <row r="623" spans="1:7" ht="67.5" x14ac:dyDescent="0.25">
      <c r="A623" s="13">
        <v>45117</v>
      </c>
      <c r="B623" s="7" t="s">
        <v>2112</v>
      </c>
      <c r="C623" s="92">
        <f>+E623/D623</f>
        <v>150</v>
      </c>
      <c r="D623" s="8">
        <v>52</v>
      </c>
      <c r="E623" s="46">
        <v>7800</v>
      </c>
      <c r="F623" s="9" t="s">
        <v>2113</v>
      </c>
      <c r="G623" s="9">
        <v>51604108</v>
      </c>
    </row>
    <row r="624" spans="1:7" ht="121.5" x14ac:dyDescent="0.25">
      <c r="A624" s="13">
        <v>45117</v>
      </c>
      <c r="B624" s="7" t="s">
        <v>2114</v>
      </c>
      <c r="C624" s="92">
        <v>1</v>
      </c>
      <c r="D624" s="8">
        <v>3400</v>
      </c>
      <c r="E624" s="46">
        <v>3400</v>
      </c>
      <c r="F624" s="9" t="s">
        <v>1295</v>
      </c>
      <c r="G624" s="9">
        <v>66545463</v>
      </c>
    </row>
    <row r="625" spans="1:7" ht="81" x14ac:dyDescent="0.25">
      <c r="A625" s="13">
        <v>45117</v>
      </c>
      <c r="B625" s="7" t="s">
        <v>2115</v>
      </c>
      <c r="C625" s="92">
        <v>1</v>
      </c>
      <c r="D625" s="8">
        <v>24800</v>
      </c>
      <c r="E625" s="46">
        <v>24800</v>
      </c>
      <c r="F625" s="9" t="s">
        <v>1466</v>
      </c>
      <c r="G625" s="9">
        <v>24975168</v>
      </c>
    </row>
    <row r="626" spans="1:7" ht="108" x14ac:dyDescent="0.25">
      <c r="A626" s="13">
        <v>45117</v>
      </c>
      <c r="B626" s="7" t="s">
        <v>2116</v>
      </c>
      <c r="C626" s="92">
        <v>1</v>
      </c>
      <c r="D626" s="8">
        <v>10750</v>
      </c>
      <c r="E626" s="46">
        <v>10750</v>
      </c>
      <c r="F626" s="9" t="s">
        <v>2038</v>
      </c>
      <c r="G626" s="9">
        <v>9829156</v>
      </c>
    </row>
    <row r="627" spans="1:7" ht="40.5" x14ac:dyDescent="0.25">
      <c r="A627" s="13">
        <v>45118</v>
      </c>
      <c r="B627" s="7" t="s">
        <v>2117</v>
      </c>
      <c r="C627" s="92">
        <v>1</v>
      </c>
      <c r="D627" s="8">
        <v>19755</v>
      </c>
      <c r="E627" s="46">
        <v>19755</v>
      </c>
      <c r="F627" s="9" t="s">
        <v>2118</v>
      </c>
      <c r="G627" s="9">
        <v>42409160</v>
      </c>
    </row>
    <row r="628" spans="1:7" ht="108" x14ac:dyDescent="0.25">
      <c r="A628" s="13">
        <v>45118</v>
      </c>
      <c r="B628" s="7" t="s">
        <v>2119</v>
      </c>
      <c r="C628" s="92">
        <v>1</v>
      </c>
      <c r="D628" s="8">
        <v>24967.13</v>
      </c>
      <c r="E628" s="8">
        <v>24967.13</v>
      </c>
      <c r="F628" s="9" t="s">
        <v>1295</v>
      </c>
      <c r="G628" s="9">
        <v>66545463</v>
      </c>
    </row>
    <row r="629" spans="1:7" ht="81" x14ac:dyDescent="0.25">
      <c r="A629" s="13">
        <v>45118</v>
      </c>
      <c r="B629" s="7" t="s">
        <v>2120</v>
      </c>
      <c r="C629" s="92">
        <v>1</v>
      </c>
      <c r="D629" s="8">
        <v>3400</v>
      </c>
      <c r="E629" s="46">
        <v>3400</v>
      </c>
      <c r="F629" s="9" t="s">
        <v>2121</v>
      </c>
      <c r="G629" s="9">
        <v>36915521</v>
      </c>
    </row>
    <row r="630" spans="1:7" ht="54" x14ac:dyDescent="0.25">
      <c r="A630" s="13">
        <v>45118</v>
      </c>
      <c r="B630" s="7" t="s">
        <v>2122</v>
      </c>
      <c r="C630" s="92">
        <v>1</v>
      </c>
      <c r="D630" s="8">
        <v>2400</v>
      </c>
      <c r="E630" s="46">
        <v>24000</v>
      </c>
      <c r="F630" s="9" t="s">
        <v>1420</v>
      </c>
      <c r="G630" s="9">
        <v>5623758</v>
      </c>
    </row>
    <row r="631" spans="1:7" ht="148.5" x14ac:dyDescent="0.25">
      <c r="A631" s="13">
        <v>45118</v>
      </c>
      <c r="B631" s="7" t="s">
        <v>2123</v>
      </c>
      <c r="C631" s="92">
        <v>1</v>
      </c>
      <c r="D631" s="8">
        <v>17083.14</v>
      </c>
      <c r="E631" s="46">
        <v>17083.14</v>
      </c>
      <c r="F631" s="9" t="s">
        <v>1295</v>
      </c>
      <c r="G631" s="9">
        <v>66545463</v>
      </c>
    </row>
    <row r="632" spans="1:7" ht="121.5" x14ac:dyDescent="0.25">
      <c r="A632" s="13">
        <v>45118</v>
      </c>
      <c r="B632" s="7" t="s">
        <v>2124</v>
      </c>
      <c r="C632" s="92">
        <v>1</v>
      </c>
      <c r="D632" s="8">
        <v>20950</v>
      </c>
      <c r="E632" s="8">
        <v>20950</v>
      </c>
      <c r="F632" s="9" t="s">
        <v>2068</v>
      </c>
      <c r="G632" s="9">
        <v>5759064</v>
      </c>
    </row>
    <row r="633" spans="1:7" ht="81" x14ac:dyDescent="0.25">
      <c r="A633" s="13">
        <v>45118</v>
      </c>
      <c r="B633" s="7" t="s">
        <v>2125</v>
      </c>
      <c r="C633" s="92">
        <v>1</v>
      </c>
      <c r="D633" s="8">
        <v>17400</v>
      </c>
      <c r="E633" s="46">
        <v>17400</v>
      </c>
      <c r="F633" s="9" t="s">
        <v>2126</v>
      </c>
      <c r="G633" s="9">
        <v>102924619</v>
      </c>
    </row>
    <row r="634" spans="1:7" ht="81" x14ac:dyDescent="0.25">
      <c r="A634" s="13">
        <v>45118</v>
      </c>
      <c r="B634" s="7" t="s">
        <v>2127</v>
      </c>
      <c r="C634" s="92">
        <v>1</v>
      </c>
      <c r="D634" s="8">
        <v>15275.7</v>
      </c>
      <c r="E634" s="8">
        <v>15275.7</v>
      </c>
      <c r="F634" s="9" t="s">
        <v>2128</v>
      </c>
      <c r="G634" s="9">
        <v>29662044</v>
      </c>
    </row>
    <row r="635" spans="1:7" ht="67.5" x14ac:dyDescent="0.25">
      <c r="A635" s="13">
        <v>45118</v>
      </c>
      <c r="B635" s="7" t="s">
        <v>2129</v>
      </c>
      <c r="C635" s="92">
        <v>1</v>
      </c>
      <c r="D635" s="8">
        <v>12520</v>
      </c>
      <c r="E635" s="46">
        <v>12520</v>
      </c>
      <c r="F635" s="9" t="s">
        <v>1825</v>
      </c>
      <c r="G635" s="9">
        <v>99543141</v>
      </c>
    </row>
    <row r="636" spans="1:7" ht="108" x14ac:dyDescent="0.25">
      <c r="A636" s="13">
        <v>45119</v>
      </c>
      <c r="B636" s="7" t="s">
        <v>2130</v>
      </c>
      <c r="C636" s="92">
        <v>1</v>
      </c>
      <c r="D636" s="8">
        <v>6550</v>
      </c>
      <c r="E636" s="46">
        <v>6550</v>
      </c>
      <c r="F636" s="9" t="s">
        <v>1097</v>
      </c>
      <c r="G636" s="9">
        <v>92997694</v>
      </c>
    </row>
    <row r="637" spans="1:7" ht="108" x14ac:dyDescent="0.25">
      <c r="A637" s="13">
        <v>45119</v>
      </c>
      <c r="B637" s="7" t="s">
        <v>2131</v>
      </c>
      <c r="C637" s="92">
        <f>+E637/D637</f>
        <v>10000</v>
      </c>
      <c r="D637" s="8">
        <v>1.9</v>
      </c>
      <c r="E637" s="46">
        <v>19000</v>
      </c>
      <c r="F637" s="9" t="s">
        <v>1979</v>
      </c>
      <c r="G637" s="9">
        <v>33805024</v>
      </c>
    </row>
    <row r="638" spans="1:7" ht="81" x14ac:dyDescent="0.25">
      <c r="A638" s="13">
        <v>45119</v>
      </c>
      <c r="B638" s="7" t="s">
        <v>2132</v>
      </c>
      <c r="C638" s="92">
        <f>+E638/D638</f>
        <v>200</v>
      </c>
      <c r="D638" s="8">
        <v>85</v>
      </c>
      <c r="E638" s="46">
        <v>17000</v>
      </c>
      <c r="F638" s="9" t="s">
        <v>1372</v>
      </c>
      <c r="G638" s="9">
        <v>14199947</v>
      </c>
    </row>
    <row r="639" spans="1:7" ht="94.5" x14ac:dyDescent="0.25">
      <c r="A639" s="13">
        <v>45119</v>
      </c>
      <c r="B639" s="7" t="s">
        <v>2133</v>
      </c>
      <c r="C639" s="92">
        <v>1</v>
      </c>
      <c r="D639" s="8">
        <v>9255</v>
      </c>
      <c r="E639" s="46">
        <v>9255</v>
      </c>
      <c r="F639" s="9" t="s">
        <v>1991</v>
      </c>
      <c r="G639" s="9">
        <v>81589379</v>
      </c>
    </row>
    <row r="640" spans="1:7" ht="67.5" x14ac:dyDescent="0.25">
      <c r="A640" s="13">
        <v>45119</v>
      </c>
      <c r="B640" s="7" t="s">
        <v>2134</v>
      </c>
      <c r="C640" s="92">
        <f>+E640/D640</f>
        <v>500</v>
      </c>
      <c r="D640" s="8">
        <v>19</v>
      </c>
      <c r="E640" s="46">
        <v>9500</v>
      </c>
      <c r="F640" s="9" t="s">
        <v>946</v>
      </c>
      <c r="G640" s="9">
        <v>38231425</v>
      </c>
    </row>
    <row r="641" spans="1:7" ht="81" x14ac:dyDescent="0.25">
      <c r="A641" s="13">
        <v>45119</v>
      </c>
      <c r="B641" s="7" t="s">
        <v>2135</v>
      </c>
      <c r="C641" s="92">
        <v>1</v>
      </c>
      <c r="D641" s="8">
        <v>10834</v>
      </c>
      <c r="E641" s="46">
        <v>10834</v>
      </c>
      <c r="F641" s="9" t="s">
        <v>946</v>
      </c>
      <c r="G641" s="9">
        <v>38231425</v>
      </c>
    </row>
    <row r="642" spans="1:7" ht="67.5" x14ac:dyDescent="0.25">
      <c r="A642" s="13">
        <v>45119</v>
      </c>
      <c r="B642" s="7" t="s">
        <v>2136</v>
      </c>
      <c r="C642" s="92">
        <f>+E642/D642</f>
        <v>500</v>
      </c>
      <c r="D642" s="8">
        <v>9.5</v>
      </c>
      <c r="E642" s="46">
        <v>4750</v>
      </c>
      <c r="F642" s="9" t="s">
        <v>2137</v>
      </c>
      <c r="G642" s="9">
        <v>65111427</v>
      </c>
    </row>
    <row r="643" spans="1:7" ht="121.5" x14ac:dyDescent="0.25">
      <c r="A643" s="13">
        <v>45119</v>
      </c>
      <c r="B643" s="7" t="s">
        <v>2138</v>
      </c>
      <c r="C643" s="92">
        <v>1</v>
      </c>
      <c r="D643" s="8">
        <v>16450</v>
      </c>
      <c r="E643" s="8">
        <v>16450</v>
      </c>
      <c r="F643" s="9" t="s">
        <v>1374</v>
      </c>
      <c r="G643" s="9">
        <v>23298561</v>
      </c>
    </row>
    <row r="644" spans="1:7" ht="189" x14ac:dyDescent="0.25">
      <c r="A644" s="13">
        <v>45119</v>
      </c>
      <c r="B644" s="7" t="s">
        <v>2139</v>
      </c>
      <c r="C644" s="92">
        <v>1</v>
      </c>
      <c r="D644" s="8">
        <v>24615.360000000001</v>
      </c>
      <c r="E644" s="46">
        <v>24615.360000000001</v>
      </c>
      <c r="F644" s="9" t="s">
        <v>2140</v>
      </c>
      <c r="G644" s="9">
        <v>45585946</v>
      </c>
    </row>
    <row r="645" spans="1:7" ht="202.5" x14ac:dyDescent="0.25">
      <c r="A645" s="13">
        <v>45119</v>
      </c>
      <c r="B645" s="7" t="s">
        <v>2141</v>
      </c>
      <c r="C645" s="92">
        <v>1</v>
      </c>
      <c r="D645" s="8">
        <v>12776.64</v>
      </c>
      <c r="E645" s="8">
        <v>12776.4</v>
      </c>
      <c r="F645" s="9" t="s">
        <v>2140</v>
      </c>
      <c r="G645" s="9">
        <v>45585946</v>
      </c>
    </row>
    <row r="646" spans="1:7" ht="54" x14ac:dyDescent="0.25">
      <c r="A646" s="13">
        <v>45120</v>
      </c>
      <c r="B646" s="7" t="s">
        <v>2142</v>
      </c>
      <c r="C646" s="92">
        <v>1</v>
      </c>
      <c r="D646" s="8">
        <v>22000</v>
      </c>
      <c r="E646" s="46">
        <v>22000</v>
      </c>
      <c r="F646" s="9" t="s">
        <v>2143</v>
      </c>
      <c r="G646" s="9">
        <v>7906447</v>
      </c>
    </row>
    <row r="647" spans="1:7" ht="121.5" x14ac:dyDescent="0.25">
      <c r="A647" s="13">
        <v>45120</v>
      </c>
      <c r="B647" s="7" t="s">
        <v>2144</v>
      </c>
      <c r="C647" s="92">
        <v>1</v>
      </c>
      <c r="D647" s="8">
        <v>11220</v>
      </c>
      <c r="E647" s="46">
        <v>11220</v>
      </c>
      <c r="F647" s="9" t="s">
        <v>2145</v>
      </c>
      <c r="G647" s="9"/>
    </row>
    <row r="648" spans="1:7" ht="54" x14ac:dyDescent="0.25">
      <c r="A648" s="13">
        <v>45120</v>
      </c>
      <c r="B648" s="7" t="s">
        <v>2146</v>
      </c>
      <c r="C648" s="92">
        <f>+E648/D648</f>
        <v>10</v>
      </c>
      <c r="D648" s="8">
        <v>2485</v>
      </c>
      <c r="E648" s="46">
        <v>24850</v>
      </c>
      <c r="F648" s="9" t="s">
        <v>2147</v>
      </c>
      <c r="G648" s="9">
        <v>92062237</v>
      </c>
    </row>
    <row r="649" spans="1:7" ht="148.5" x14ac:dyDescent="0.25">
      <c r="A649" s="13">
        <v>45120</v>
      </c>
      <c r="B649" s="7" t="s">
        <v>2148</v>
      </c>
      <c r="C649" s="92">
        <f>+E649/D649</f>
        <v>2900</v>
      </c>
      <c r="D649" s="8">
        <v>8</v>
      </c>
      <c r="E649" s="46">
        <v>23200</v>
      </c>
      <c r="F649" s="9" t="s">
        <v>1765</v>
      </c>
      <c r="G649" s="9" t="s">
        <v>12</v>
      </c>
    </row>
    <row r="650" spans="1:7" ht="81" x14ac:dyDescent="0.25">
      <c r="A650" s="13">
        <v>45121</v>
      </c>
      <c r="B650" s="7" t="s">
        <v>2149</v>
      </c>
      <c r="C650" s="92">
        <v>1</v>
      </c>
      <c r="D650" s="8">
        <v>24265</v>
      </c>
      <c r="E650" s="46">
        <v>24265</v>
      </c>
      <c r="F650" s="9" t="s">
        <v>497</v>
      </c>
      <c r="G650" s="9">
        <v>87098237</v>
      </c>
    </row>
    <row r="651" spans="1:7" ht="135" x14ac:dyDescent="0.25">
      <c r="A651" s="13">
        <v>45121</v>
      </c>
      <c r="B651" s="7" t="s">
        <v>2150</v>
      </c>
      <c r="C651" s="92">
        <v>1</v>
      </c>
      <c r="D651" s="8">
        <v>2967</v>
      </c>
      <c r="E651" s="46">
        <v>2967</v>
      </c>
      <c r="F651" s="9" t="s">
        <v>681</v>
      </c>
      <c r="G651" s="9">
        <v>1176250</v>
      </c>
    </row>
    <row r="652" spans="1:7" ht="148.5" x14ac:dyDescent="0.25">
      <c r="A652" s="13">
        <v>45121</v>
      </c>
      <c r="B652" s="7" t="s">
        <v>2151</v>
      </c>
      <c r="C652" s="92">
        <v>1</v>
      </c>
      <c r="D652" s="8">
        <v>8600</v>
      </c>
      <c r="E652" s="46">
        <v>8600</v>
      </c>
      <c r="F652" s="9" t="s">
        <v>2152</v>
      </c>
      <c r="G652" s="9">
        <v>61982067</v>
      </c>
    </row>
    <row r="653" spans="1:7" ht="67.5" x14ac:dyDescent="0.25">
      <c r="A653" s="13">
        <v>45121</v>
      </c>
      <c r="B653" s="7" t="s">
        <v>2153</v>
      </c>
      <c r="C653" s="92">
        <v>1</v>
      </c>
      <c r="D653" s="8">
        <v>24107</v>
      </c>
      <c r="E653" s="46">
        <v>24107</v>
      </c>
      <c r="F653" s="9" t="s">
        <v>1795</v>
      </c>
      <c r="G653" s="9">
        <v>1539167</v>
      </c>
    </row>
    <row r="654" spans="1:7" ht="67.5" x14ac:dyDescent="0.25">
      <c r="A654" s="13">
        <v>45121</v>
      </c>
      <c r="B654" s="7" t="s">
        <v>2154</v>
      </c>
      <c r="C654" s="92">
        <v>1</v>
      </c>
      <c r="D654" s="8">
        <v>12987.9</v>
      </c>
      <c r="E654" s="8">
        <v>12987.9</v>
      </c>
      <c r="F654" s="9" t="s">
        <v>1795</v>
      </c>
      <c r="G654" s="9">
        <v>1539167</v>
      </c>
    </row>
    <row r="655" spans="1:7" ht="81" x14ac:dyDescent="0.25">
      <c r="A655" s="13">
        <v>45121</v>
      </c>
      <c r="B655" s="7" t="s">
        <v>2155</v>
      </c>
      <c r="C655" s="92">
        <f>+E655/D655</f>
        <v>15500</v>
      </c>
      <c r="D655" s="8">
        <v>0.2</v>
      </c>
      <c r="E655" s="8">
        <v>3100</v>
      </c>
      <c r="F655" s="9" t="s">
        <v>2156</v>
      </c>
      <c r="G655" s="9">
        <v>3440540</v>
      </c>
    </row>
    <row r="656" spans="1:7" ht="81" x14ac:dyDescent="0.25">
      <c r="A656" s="13">
        <v>45124</v>
      </c>
      <c r="B656" s="7" t="s">
        <v>2157</v>
      </c>
      <c r="C656" s="92">
        <v>1</v>
      </c>
      <c r="D656" s="8">
        <v>2500</v>
      </c>
      <c r="E656" s="46">
        <v>2500</v>
      </c>
      <c r="F656" s="9" t="s">
        <v>2073</v>
      </c>
      <c r="G656" s="9"/>
    </row>
    <row r="657" spans="1:7" ht="67.5" x14ac:dyDescent="0.25">
      <c r="A657" s="13">
        <v>45124</v>
      </c>
      <c r="B657" s="7" t="s">
        <v>2158</v>
      </c>
      <c r="C657" s="92">
        <v>1</v>
      </c>
      <c r="D657" s="8">
        <v>24845</v>
      </c>
      <c r="E657" s="8">
        <v>24845</v>
      </c>
      <c r="F657" s="9" t="s">
        <v>2159</v>
      </c>
      <c r="G657" s="9">
        <v>87098237</v>
      </c>
    </row>
    <row r="658" spans="1:7" ht="67.5" x14ac:dyDescent="0.25">
      <c r="A658" s="13">
        <v>45125</v>
      </c>
      <c r="B658" s="7" t="s">
        <v>2160</v>
      </c>
      <c r="C658" s="92">
        <v>1</v>
      </c>
      <c r="D658" s="8">
        <v>12150</v>
      </c>
      <c r="E658" s="46">
        <v>12150</v>
      </c>
      <c r="F658" s="9" t="s">
        <v>2161</v>
      </c>
      <c r="G658" s="9"/>
    </row>
    <row r="659" spans="1:7" ht="148.5" x14ac:dyDescent="0.25">
      <c r="A659" s="13">
        <v>45125</v>
      </c>
      <c r="B659" s="7" t="s">
        <v>2162</v>
      </c>
      <c r="C659" s="92">
        <v>1</v>
      </c>
      <c r="D659" s="8">
        <v>12525</v>
      </c>
      <c r="E659" s="46">
        <v>12525</v>
      </c>
      <c r="F659" s="9" t="s">
        <v>2077</v>
      </c>
      <c r="G659" s="9">
        <v>100837697</v>
      </c>
    </row>
    <row r="660" spans="1:7" ht="121.5" x14ac:dyDescent="0.25">
      <c r="A660" s="13">
        <v>45125</v>
      </c>
      <c r="B660" s="7" t="s">
        <v>2163</v>
      </c>
      <c r="C660" s="92">
        <v>1</v>
      </c>
      <c r="D660" s="8">
        <v>2660</v>
      </c>
      <c r="E660" s="46">
        <v>2660</v>
      </c>
      <c r="F660" s="9" t="s">
        <v>2164</v>
      </c>
      <c r="G660" s="9">
        <v>106806661</v>
      </c>
    </row>
    <row r="661" spans="1:7" ht="94.5" x14ac:dyDescent="0.25">
      <c r="A661" s="13">
        <v>45125</v>
      </c>
      <c r="B661" s="7" t="s">
        <v>2165</v>
      </c>
      <c r="C661" s="92">
        <v>1</v>
      </c>
      <c r="D661" s="8">
        <v>2000</v>
      </c>
      <c r="E661" s="46">
        <v>2000</v>
      </c>
      <c r="F661" s="9" t="s">
        <v>2166</v>
      </c>
      <c r="G661" s="9">
        <v>5338743</v>
      </c>
    </row>
    <row r="662" spans="1:7" ht="162" x14ac:dyDescent="0.25">
      <c r="A662" s="13">
        <v>45126</v>
      </c>
      <c r="B662" s="7" t="s">
        <v>2167</v>
      </c>
      <c r="C662" s="92">
        <v>1</v>
      </c>
      <c r="D662" s="8">
        <v>5766</v>
      </c>
      <c r="E662" s="46">
        <v>5766</v>
      </c>
      <c r="F662" s="9" t="s">
        <v>148</v>
      </c>
      <c r="G662" s="9">
        <v>26012960</v>
      </c>
    </row>
    <row r="663" spans="1:7" ht="148.5" x14ac:dyDescent="0.25">
      <c r="A663" s="13">
        <v>45126</v>
      </c>
      <c r="B663" s="7" t="s">
        <v>2168</v>
      </c>
      <c r="C663" s="92">
        <v>1</v>
      </c>
      <c r="D663" s="8">
        <v>950</v>
      </c>
      <c r="E663" s="8">
        <v>9500</v>
      </c>
      <c r="F663" s="9" t="s">
        <v>2169</v>
      </c>
      <c r="G663" s="9" t="s">
        <v>2170</v>
      </c>
    </row>
    <row r="664" spans="1:7" ht="108" x14ac:dyDescent="0.25">
      <c r="A664" s="107">
        <v>45127</v>
      </c>
      <c r="B664" s="7" t="s">
        <v>2171</v>
      </c>
      <c r="C664" s="92">
        <f>+E664/D664</f>
        <v>3000</v>
      </c>
      <c r="D664" s="29">
        <v>5.65</v>
      </c>
      <c r="E664" s="108">
        <v>16950</v>
      </c>
      <c r="F664" s="30" t="s">
        <v>1885</v>
      </c>
      <c r="G664" s="30">
        <v>29469759</v>
      </c>
    </row>
    <row r="665" spans="1:7" ht="94.5" x14ac:dyDescent="0.25">
      <c r="A665" s="107">
        <v>45127</v>
      </c>
      <c r="B665" s="7" t="s">
        <v>2172</v>
      </c>
      <c r="C665" s="92">
        <v>1</v>
      </c>
      <c r="D665" s="8">
        <v>9500</v>
      </c>
      <c r="E665" s="46">
        <v>9500</v>
      </c>
      <c r="F665" s="9" t="s">
        <v>2173</v>
      </c>
      <c r="G665" s="9">
        <v>77774329</v>
      </c>
    </row>
    <row r="666" spans="1:7" ht="67.5" x14ac:dyDescent="0.25">
      <c r="A666" s="13">
        <v>45127</v>
      </c>
      <c r="B666" s="7" t="s">
        <v>2174</v>
      </c>
      <c r="C666" s="92">
        <v>1</v>
      </c>
      <c r="D666" s="8">
        <v>19180.46</v>
      </c>
      <c r="E666" s="46">
        <v>19180.46</v>
      </c>
      <c r="F666" s="9" t="s">
        <v>1795</v>
      </c>
      <c r="G666" s="9">
        <v>1539167</v>
      </c>
    </row>
    <row r="667" spans="1:7" ht="40.5" x14ac:dyDescent="0.25">
      <c r="A667" s="13">
        <v>45127</v>
      </c>
      <c r="B667" s="7" t="s">
        <v>2175</v>
      </c>
      <c r="C667" s="92">
        <f>+E667/D667</f>
        <v>3</v>
      </c>
      <c r="D667" s="8">
        <v>4950</v>
      </c>
      <c r="E667" s="46">
        <v>14850</v>
      </c>
      <c r="F667" s="9" t="s">
        <v>677</v>
      </c>
      <c r="G667" s="9">
        <v>12338265</v>
      </c>
    </row>
    <row r="668" spans="1:7" ht="202.5" x14ac:dyDescent="0.25">
      <c r="A668" s="13">
        <v>45127</v>
      </c>
      <c r="B668" s="7" t="s">
        <v>2176</v>
      </c>
      <c r="C668" s="92">
        <v>1</v>
      </c>
      <c r="D668" s="8">
        <v>14739.04</v>
      </c>
      <c r="E668" s="46">
        <v>14739.04</v>
      </c>
      <c r="F668" s="9" t="s">
        <v>677</v>
      </c>
      <c r="G668" s="9">
        <v>12338265</v>
      </c>
    </row>
    <row r="669" spans="1:7" ht="54" x14ac:dyDescent="0.25">
      <c r="A669" s="13">
        <v>45127</v>
      </c>
      <c r="B669" s="7" t="s">
        <v>2177</v>
      </c>
      <c r="C669" s="92">
        <f>+E669/D669</f>
        <v>12</v>
      </c>
      <c r="D669" s="8">
        <v>1478</v>
      </c>
      <c r="E669" s="46">
        <v>17736</v>
      </c>
      <c r="F669" s="9" t="s">
        <v>677</v>
      </c>
      <c r="G669" s="9">
        <v>12338265</v>
      </c>
    </row>
    <row r="670" spans="1:7" ht="81" x14ac:dyDescent="0.25">
      <c r="A670" s="13">
        <v>45127</v>
      </c>
      <c r="B670" s="7" t="s">
        <v>2178</v>
      </c>
      <c r="C670" s="92">
        <f>+E670/D670</f>
        <v>1000</v>
      </c>
      <c r="D670" s="8">
        <v>1.6</v>
      </c>
      <c r="E670" s="46">
        <v>1600</v>
      </c>
      <c r="F670" s="9" t="s">
        <v>1984</v>
      </c>
      <c r="G670" s="9">
        <v>94759863</v>
      </c>
    </row>
    <row r="671" spans="1:7" ht="67.5" x14ac:dyDescent="0.25">
      <c r="A671" s="13">
        <v>45127</v>
      </c>
      <c r="B671" s="7" t="s">
        <v>2179</v>
      </c>
      <c r="C671" s="92">
        <f>+E671/D671</f>
        <v>100</v>
      </c>
      <c r="D671" s="8">
        <v>50</v>
      </c>
      <c r="E671" s="46">
        <v>5000</v>
      </c>
      <c r="F671" s="9" t="s">
        <v>1984</v>
      </c>
      <c r="G671" s="9">
        <v>94759863</v>
      </c>
    </row>
    <row r="672" spans="1:7" ht="40.5" x14ac:dyDescent="0.25">
      <c r="A672" s="13">
        <v>45127</v>
      </c>
      <c r="B672" s="7" t="s">
        <v>2180</v>
      </c>
      <c r="C672" s="92">
        <f>+E672/D672</f>
        <v>150</v>
      </c>
      <c r="D672" s="8">
        <v>16.5</v>
      </c>
      <c r="E672" s="46">
        <v>2475</v>
      </c>
      <c r="F672" s="9" t="s">
        <v>1984</v>
      </c>
      <c r="G672" s="9">
        <v>94759863</v>
      </c>
    </row>
    <row r="673" spans="1:7" ht="391.5" x14ac:dyDescent="0.25">
      <c r="A673" s="13">
        <v>45127</v>
      </c>
      <c r="B673" s="7" t="s">
        <v>2181</v>
      </c>
      <c r="C673" s="92">
        <v>1</v>
      </c>
      <c r="D673" s="8">
        <v>16429.25</v>
      </c>
      <c r="E673" s="46">
        <v>16429.25</v>
      </c>
      <c r="F673" s="9" t="s">
        <v>2182</v>
      </c>
      <c r="G673" s="9">
        <v>59852844</v>
      </c>
    </row>
    <row r="674" spans="1:7" ht="54" x14ac:dyDescent="0.25">
      <c r="A674" s="13">
        <v>45127</v>
      </c>
      <c r="B674" s="7" t="s">
        <v>2183</v>
      </c>
      <c r="C674" s="92">
        <v>1</v>
      </c>
      <c r="D674" s="8">
        <v>11088</v>
      </c>
      <c r="E674" s="46">
        <v>11088</v>
      </c>
      <c r="F674" s="9" t="s">
        <v>26</v>
      </c>
      <c r="G674" s="9">
        <v>322334</v>
      </c>
    </row>
    <row r="675" spans="1:7" ht="94.5" x14ac:dyDescent="0.25">
      <c r="A675" s="13">
        <v>45127</v>
      </c>
      <c r="B675" s="7" t="s">
        <v>2184</v>
      </c>
      <c r="C675" s="92">
        <v>1</v>
      </c>
      <c r="D675" s="8">
        <v>19312</v>
      </c>
      <c r="E675" s="46">
        <v>19312</v>
      </c>
      <c r="F675" s="9" t="s">
        <v>1552</v>
      </c>
      <c r="G675" s="9" t="s">
        <v>12</v>
      </c>
    </row>
    <row r="676" spans="1:7" ht="108" x14ac:dyDescent="0.25">
      <c r="A676" s="13">
        <v>45127</v>
      </c>
      <c r="B676" s="7" t="s">
        <v>2185</v>
      </c>
      <c r="C676" s="92">
        <v>1</v>
      </c>
      <c r="D676" s="8">
        <v>1350</v>
      </c>
      <c r="E676" s="46">
        <v>1350</v>
      </c>
      <c r="F676" s="9" t="s">
        <v>605</v>
      </c>
      <c r="G676" s="9">
        <v>4058186</v>
      </c>
    </row>
    <row r="677" spans="1:7" ht="94.5" x14ac:dyDescent="0.25">
      <c r="A677" s="13">
        <v>45128</v>
      </c>
      <c r="B677" s="7" t="s">
        <v>2186</v>
      </c>
      <c r="C677" s="92">
        <v>1</v>
      </c>
      <c r="D677" s="8">
        <v>2430</v>
      </c>
      <c r="E677" s="8">
        <v>2430</v>
      </c>
      <c r="F677" s="9" t="s">
        <v>2088</v>
      </c>
      <c r="G677" s="9">
        <v>2360837</v>
      </c>
    </row>
    <row r="678" spans="1:7" ht="121.5" x14ac:dyDescent="0.25">
      <c r="A678" s="13">
        <v>45128</v>
      </c>
      <c r="B678" s="7" t="s">
        <v>2187</v>
      </c>
      <c r="C678" s="92">
        <v>1</v>
      </c>
      <c r="D678" s="8">
        <v>20050</v>
      </c>
      <c r="E678" s="46">
        <v>20050</v>
      </c>
      <c r="F678" s="9" t="s">
        <v>2188</v>
      </c>
      <c r="G678" s="9">
        <v>87098237</v>
      </c>
    </row>
    <row r="679" spans="1:7" ht="54" x14ac:dyDescent="0.25">
      <c r="A679" s="13">
        <v>45128</v>
      </c>
      <c r="B679" s="7" t="s">
        <v>2189</v>
      </c>
      <c r="C679" s="92">
        <v>1</v>
      </c>
      <c r="D679" s="8">
        <v>1856.8</v>
      </c>
      <c r="E679" s="46">
        <v>1856.8</v>
      </c>
      <c r="F679" s="9" t="s">
        <v>2190</v>
      </c>
      <c r="G679" s="9">
        <v>90343999</v>
      </c>
    </row>
    <row r="680" spans="1:7" ht="54" x14ac:dyDescent="0.25">
      <c r="A680" s="13">
        <v>45128</v>
      </c>
      <c r="B680" s="7" t="s">
        <v>2191</v>
      </c>
      <c r="C680" s="92">
        <v>1</v>
      </c>
      <c r="D680" s="8">
        <v>1325</v>
      </c>
      <c r="E680" s="8">
        <v>1325</v>
      </c>
      <c r="F680" s="9" t="s">
        <v>2192</v>
      </c>
      <c r="G680" s="9">
        <v>100837697</v>
      </c>
    </row>
    <row r="681" spans="1:7" ht="67.5" x14ac:dyDescent="0.25">
      <c r="A681" s="13">
        <v>45128</v>
      </c>
      <c r="B681" s="7" t="s">
        <v>2193</v>
      </c>
      <c r="C681" s="92">
        <v>1</v>
      </c>
      <c r="D681" s="8">
        <v>13000</v>
      </c>
      <c r="E681" s="8">
        <v>13000</v>
      </c>
      <c r="F681" s="9" t="s">
        <v>2194</v>
      </c>
      <c r="G681" s="9">
        <v>53887026</v>
      </c>
    </row>
    <row r="682" spans="1:7" ht="202.5" x14ac:dyDescent="0.25">
      <c r="A682" s="13">
        <v>45133</v>
      </c>
      <c r="B682" s="7" t="s">
        <v>2195</v>
      </c>
      <c r="C682" s="92">
        <f>+E682/D682</f>
        <v>54000</v>
      </c>
      <c r="D682" s="8">
        <v>0.66</v>
      </c>
      <c r="E682" s="46">
        <f>D682*54000</f>
        <v>35640</v>
      </c>
      <c r="F682" s="9" t="s">
        <v>2196</v>
      </c>
      <c r="G682" s="9">
        <v>101108389</v>
      </c>
    </row>
    <row r="683" spans="1:7" ht="135" x14ac:dyDescent="0.25">
      <c r="A683" s="13">
        <v>45134</v>
      </c>
      <c r="B683" s="7" t="s">
        <v>2197</v>
      </c>
      <c r="C683" s="92">
        <v>1</v>
      </c>
      <c r="D683" s="8">
        <v>24313.919999999998</v>
      </c>
      <c r="E683" s="46">
        <v>24313.919999999998</v>
      </c>
      <c r="F683" s="9" t="s">
        <v>1651</v>
      </c>
      <c r="G683" s="9">
        <v>48327581</v>
      </c>
    </row>
    <row r="684" spans="1:7" ht="108" x14ac:dyDescent="0.25">
      <c r="A684" s="13">
        <v>45134</v>
      </c>
      <c r="B684" s="7" t="s">
        <v>2198</v>
      </c>
      <c r="C684" s="92">
        <f>+E684/D684</f>
        <v>6000</v>
      </c>
      <c r="D684" s="8">
        <v>1.5</v>
      </c>
      <c r="E684" s="46">
        <v>9000</v>
      </c>
      <c r="F684" s="9" t="s">
        <v>1372</v>
      </c>
      <c r="G684" s="9">
        <v>14199947</v>
      </c>
    </row>
    <row r="685" spans="1:7" ht="67.5" x14ac:dyDescent="0.25">
      <c r="A685" s="13">
        <v>45134</v>
      </c>
      <c r="B685" s="7" t="s">
        <v>2199</v>
      </c>
      <c r="C685" s="92">
        <v>1</v>
      </c>
      <c r="D685" s="8">
        <v>3923.4</v>
      </c>
      <c r="E685" s="8">
        <v>3923.4</v>
      </c>
      <c r="F685" s="9" t="s">
        <v>1940</v>
      </c>
      <c r="G685" s="9">
        <v>23994584</v>
      </c>
    </row>
    <row r="686" spans="1:7" ht="81" x14ac:dyDescent="0.25">
      <c r="A686" s="13">
        <v>45134</v>
      </c>
      <c r="B686" s="7" t="s">
        <v>2200</v>
      </c>
      <c r="C686" s="92">
        <v>1</v>
      </c>
      <c r="D686" s="8">
        <v>21301.85</v>
      </c>
      <c r="E686" s="8">
        <v>21301.85</v>
      </c>
      <c r="F686" s="9" t="s">
        <v>2201</v>
      </c>
      <c r="G686" s="9">
        <v>2477459</v>
      </c>
    </row>
    <row r="687" spans="1:7" ht="81" x14ac:dyDescent="0.25">
      <c r="A687" s="13">
        <v>45134</v>
      </c>
      <c r="B687" s="7" t="s">
        <v>2202</v>
      </c>
      <c r="C687" s="92">
        <v>1</v>
      </c>
      <c r="D687" s="8">
        <v>12569.45</v>
      </c>
      <c r="E687" s="8">
        <v>12569.45</v>
      </c>
      <c r="F687" s="9" t="s">
        <v>2201</v>
      </c>
      <c r="G687" s="9">
        <v>2477459</v>
      </c>
    </row>
    <row r="688" spans="1:7" ht="94.5" x14ac:dyDescent="0.25">
      <c r="A688" s="13">
        <v>45134</v>
      </c>
      <c r="B688" s="7" t="s">
        <v>2203</v>
      </c>
      <c r="C688" s="92">
        <v>1</v>
      </c>
      <c r="D688" s="8">
        <v>14925</v>
      </c>
      <c r="E688" s="46">
        <v>14925</v>
      </c>
      <c r="F688" s="9" t="s">
        <v>2038</v>
      </c>
      <c r="G688" s="9">
        <v>9829156</v>
      </c>
    </row>
    <row r="689" spans="1:7" ht="67.5" x14ac:dyDescent="0.25">
      <c r="A689" s="13">
        <v>45134</v>
      </c>
      <c r="B689" s="7" t="s">
        <v>2204</v>
      </c>
      <c r="C689" s="92">
        <v>1</v>
      </c>
      <c r="D689" s="8">
        <v>4158</v>
      </c>
      <c r="E689" s="46">
        <v>4158</v>
      </c>
      <c r="F689" s="9" t="s">
        <v>2029</v>
      </c>
      <c r="G689" s="9">
        <v>44141181</v>
      </c>
    </row>
    <row r="690" spans="1:7" ht="94.5" x14ac:dyDescent="0.25">
      <c r="A690" s="13">
        <v>45134</v>
      </c>
      <c r="B690" s="7" t="s">
        <v>2205</v>
      </c>
      <c r="C690" s="92">
        <f>+E690/D690</f>
        <v>5.6749999999999998</v>
      </c>
      <c r="D690" s="8">
        <v>1600</v>
      </c>
      <c r="E690" s="46">
        <v>9080</v>
      </c>
      <c r="F690" s="9" t="s">
        <v>2206</v>
      </c>
      <c r="G690" s="9">
        <v>16895770</v>
      </c>
    </row>
    <row r="691" spans="1:7" ht="135" x14ac:dyDescent="0.25">
      <c r="A691" s="13">
        <v>45135</v>
      </c>
      <c r="B691" s="7" t="s">
        <v>2207</v>
      </c>
      <c r="C691" s="92">
        <v>1</v>
      </c>
      <c r="D691" s="8">
        <v>1975</v>
      </c>
      <c r="E691" s="8">
        <v>1975</v>
      </c>
      <c r="F691" s="9" t="s">
        <v>1295</v>
      </c>
      <c r="G691" s="9">
        <v>66545463</v>
      </c>
    </row>
    <row r="692" spans="1:7" ht="121.5" x14ac:dyDescent="0.25">
      <c r="A692" s="13">
        <v>45135</v>
      </c>
      <c r="B692" s="7" t="s">
        <v>2208</v>
      </c>
      <c r="C692" s="92">
        <v>1</v>
      </c>
      <c r="D692" s="8">
        <v>16401.84</v>
      </c>
      <c r="E692" s="46">
        <v>16401.84</v>
      </c>
      <c r="F692" s="9" t="s">
        <v>1295</v>
      </c>
      <c r="G692" s="9">
        <v>66545463</v>
      </c>
    </row>
    <row r="693" spans="1:7" ht="108" x14ac:dyDescent="0.25">
      <c r="A693" s="13">
        <v>45135</v>
      </c>
      <c r="B693" s="7" t="s">
        <v>2209</v>
      </c>
      <c r="C693" s="92">
        <v>1</v>
      </c>
      <c r="D693" s="8">
        <v>14193.9</v>
      </c>
      <c r="E693" s="8">
        <v>14193.9</v>
      </c>
      <c r="F693" s="9" t="s">
        <v>1295</v>
      </c>
      <c r="G693" s="9">
        <v>66545463</v>
      </c>
    </row>
    <row r="694" spans="1:7" ht="121.5" x14ac:dyDescent="0.25">
      <c r="A694" s="13">
        <v>45135</v>
      </c>
      <c r="B694" s="7" t="s">
        <v>2210</v>
      </c>
      <c r="C694" s="92">
        <v>1</v>
      </c>
      <c r="D694" s="8">
        <v>6150.69</v>
      </c>
      <c r="E694" s="8">
        <v>6150.69</v>
      </c>
      <c r="F694" s="9" t="s">
        <v>1295</v>
      </c>
      <c r="G694" s="9">
        <v>66545463</v>
      </c>
    </row>
    <row r="695" spans="1:7" ht="108" x14ac:dyDescent="0.25">
      <c r="A695" s="13">
        <v>45135</v>
      </c>
      <c r="B695" s="7" t="s">
        <v>2211</v>
      </c>
      <c r="C695" s="92">
        <v>1</v>
      </c>
      <c r="D695" s="8">
        <v>16070.65</v>
      </c>
      <c r="E695" s="8">
        <v>16070.65</v>
      </c>
      <c r="F695" s="9" t="s">
        <v>1295</v>
      </c>
      <c r="G695" s="9">
        <v>66545463</v>
      </c>
    </row>
    <row r="696" spans="1:7" ht="148.5" x14ac:dyDescent="0.25">
      <c r="A696" s="13">
        <v>45135</v>
      </c>
      <c r="B696" s="7" t="s">
        <v>2212</v>
      </c>
      <c r="C696" s="92">
        <v>1</v>
      </c>
      <c r="D696" s="8">
        <v>3939</v>
      </c>
      <c r="E696" s="8">
        <v>3939</v>
      </c>
      <c r="F696" s="9" t="s">
        <v>1499</v>
      </c>
      <c r="G696" s="9">
        <v>37916270</v>
      </c>
    </row>
    <row r="697" spans="1:7" ht="409.5" x14ac:dyDescent="0.25">
      <c r="A697" s="13">
        <v>45135</v>
      </c>
      <c r="B697" s="7" t="s">
        <v>2213</v>
      </c>
      <c r="C697" s="92">
        <v>1</v>
      </c>
      <c r="D697" s="8">
        <v>16105.09</v>
      </c>
      <c r="E697" s="46">
        <v>16105.09</v>
      </c>
      <c r="F697" s="9" t="s">
        <v>2038</v>
      </c>
      <c r="G697" s="9">
        <v>9829156</v>
      </c>
    </row>
    <row r="698" spans="1:7" ht="40.5" x14ac:dyDescent="0.25">
      <c r="A698" s="13">
        <v>45135</v>
      </c>
      <c r="B698" s="7" t="s">
        <v>2214</v>
      </c>
      <c r="C698" s="92">
        <v>1</v>
      </c>
      <c r="D698" s="8">
        <v>24125.7</v>
      </c>
      <c r="E698" s="46">
        <v>24125.7</v>
      </c>
      <c r="F698" s="9" t="s">
        <v>1679</v>
      </c>
      <c r="G698" s="9">
        <v>90768337</v>
      </c>
    </row>
    <row r="699" spans="1:7" ht="162" x14ac:dyDescent="0.25">
      <c r="A699" s="13">
        <v>45135</v>
      </c>
      <c r="B699" s="7" t="s">
        <v>2215</v>
      </c>
      <c r="C699" s="92">
        <v>1</v>
      </c>
      <c r="D699" s="8">
        <v>7186</v>
      </c>
      <c r="E699" s="46">
        <v>7186</v>
      </c>
      <c r="F699" s="9" t="s">
        <v>681</v>
      </c>
      <c r="G699" s="9">
        <v>1176250</v>
      </c>
    </row>
    <row r="700" spans="1:7" ht="67.5" x14ac:dyDescent="0.25">
      <c r="A700" s="13">
        <v>45135</v>
      </c>
      <c r="B700" s="7" t="s">
        <v>2216</v>
      </c>
      <c r="C700" s="92">
        <v>1</v>
      </c>
      <c r="D700" s="8">
        <v>3350</v>
      </c>
      <c r="E700" s="46">
        <v>3350</v>
      </c>
      <c r="F700" s="9" t="s">
        <v>1426</v>
      </c>
      <c r="G700" s="9">
        <v>4863461</v>
      </c>
    </row>
    <row r="701" spans="1:7" ht="108" x14ac:dyDescent="0.25">
      <c r="A701" s="13">
        <v>45135</v>
      </c>
      <c r="B701" s="7" t="s">
        <v>2217</v>
      </c>
      <c r="C701" s="92">
        <f>+E701/D701</f>
        <v>10</v>
      </c>
      <c r="D701" s="8">
        <v>125</v>
      </c>
      <c r="E701" s="46">
        <v>1250</v>
      </c>
      <c r="F701" s="9" t="s">
        <v>750</v>
      </c>
      <c r="G701" s="9">
        <v>7269595</v>
      </c>
    </row>
    <row r="702" spans="1:7" ht="67.5" x14ac:dyDescent="0.25">
      <c r="A702" s="13">
        <v>45138</v>
      </c>
      <c r="B702" s="7" t="s">
        <v>2218</v>
      </c>
      <c r="C702" s="92">
        <v>1</v>
      </c>
      <c r="D702" s="8">
        <v>24713.5</v>
      </c>
      <c r="E702" s="46">
        <v>24713.5</v>
      </c>
      <c r="F702" s="9" t="s">
        <v>1795</v>
      </c>
      <c r="G702" s="9">
        <v>1539167</v>
      </c>
    </row>
    <row r="703" spans="1:7" ht="108" x14ac:dyDescent="0.25">
      <c r="A703" s="13">
        <v>45138</v>
      </c>
      <c r="B703" s="7" t="s">
        <v>2219</v>
      </c>
      <c r="C703" s="92">
        <v>1</v>
      </c>
      <c r="D703" s="8">
        <v>2420</v>
      </c>
      <c r="E703" s="46">
        <v>2420</v>
      </c>
      <c r="F703" s="9" t="s">
        <v>1568</v>
      </c>
      <c r="G703" s="9" t="s">
        <v>912</v>
      </c>
    </row>
    <row r="704" spans="1:7" ht="54" x14ac:dyDescent="0.25">
      <c r="A704" s="13">
        <v>45138</v>
      </c>
      <c r="B704" s="7" t="s">
        <v>2220</v>
      </c>
      <c r="C704" s="92">
        <v>1</v>
      </c>
      <c r="D704" s="8">
        <v>25000</v>
      </c>
      <c r="E704" s="46">
        <v>25000</v>
      </c>
      <c r="F704" s="9" t="s">
        <v>1656</v>
      </c>
      <c r="G704" s="9">
        <v>35370122</v>
      </c>
    </row>
    <row r="705" spans="1:7" ht="54" x14ac:dyDescent="0.25">
      <c r="A705" s="13">
        <v>45138</v>
      </c>
      <c r="B705" s="7" t="s">
        <v>2221</v>
      </c>
      <c r="C705" s="92">
        <v>1</v>
      </c>
      <c r="D705" s="8">
        <v>23980.49</v>
      </c>
      <c r="E705" s="46">
        <v>23980.49</v>
      </c>
      <c r="F705" s="9" t="s">
        <v>2222</v>
      </c>
      <c r="G705" s="9">
        <v>87098237</v>
      </c>
    </row>
    <row r="706" spans="1:7" x14ac:dyDescent="0.25">
      <c r="A706" s="209" t="s">
        <v>2467</v>
      </c>
      <c r="B706" s="210"/>
      <c r="C706" s="210"/>
      <c r="D706" s="210"/>
      <c r="E706" s="210"/>
      <c r="F706" s="210"/>
      <c r="G706" s="210"/>
    </row>
    <row r="707" spans="1:7" ht="54" x14ac:dyDescent="0.25">
      <c r="A707" s="13">
        <v>45139</v>
      </c>
      <c r="B707" s="7" t="s">
        <v>2223</v>
      </c>
      <c r="C707" s="9">
        <v>1</v>
      </c>
      <c r="D707" s="109">
        <v>2794.49</v>
      </c>
      <c r="E707" s="109">
        <v>2794.49</v>
      </c>
      <c r="F707" s="9" t="s">
        <v>2224</v>
      </c>
      <c r="G707" s="9">
        <v>5531209</v>
      </c>
    </row>
    <row r="708" spans="1:7" ht="108" x14ac:dyDescent="0.25">
      <c r="A708" s="13">
        <v>45139</v>
      </c>
      <c r="B708" s="7" t="s">
        <v>2225</v>
      </c>
      <c r="C708" s="9">
        <f>+E708/D708</f>
        <v>40</v>
      </c>
      <c r="D708" s="109">
        <v>665</v>
      </c>
      <c r="E708" s="109">
        <f>D708*40</f>
        <v>26600</v>
      </c>
      <c r="F708" s="9" t="s">
        <v>2226</v>
      </c>
      <c r="G708" s="9">
        <v>62869396</v>
      </c>
    </row>
    <row r="709" spans="1:7" ht="202.5" x14ac:dyDescent="0.25">
      <c r="A709" s="13">
        <v>45139</v>
      </c>
      <c r="B709" s="7" t="s">
        <v>2227</v>
      </c>
      <c r="C709" s="9">
        <v>1</v>
      </c>
      <c r="D709" s="109">
        <v>16935</v>
      </c>
      <c r="E709" s="109">
        <v>16935</v>
      </c>
      <c r="F709" s="9" t="s">
        <v>2038</v>
      </c>
      <c r="G709" s="9">
        <v>9829156</v>
      </c>
    </row>
    <row r="710" spans="1:7" ht="67.5" x14ac:dyDescent="0.25">
      <c r="A710" s="13">
        <v>45139</v>
      </c>
      <c r="B710" s="7" t="s">
        <v>2228</v>
      </c>
      <c r="C710" s="9">
        <v>1</v>
      </c>
      <c r="D710" s="109">
        <v>12749</v>
      </c>
      <c r="E710" s="109">
        <v>12749</v>
      </c>
      <c r="F710" s="9" t="s">
        <v>2229</v>
      </c>
      <c r="G710" s="9">
        <v>14938316</v>
      </c>
    </row>
    <row r="711" spans="1:7" ht="67.5" x14ac:dyDescent="0.25">
      <c r="A711" s="13">
        <v>45139</v>
      </c>
      <c r="B711" s="7" t="s">
        <v>2230</v>
      </c>
      <c r="C711" s="9">
        <v>1</v>
      </c>
      <c r="D711" s="109">
        <v>11149</v>
      </c>
      <c r="E711" s="109">
        <v>11149</v>
      </c>
      <c r="F711" s="9" t="s">
        <v>2231</v>
      </c>
      <c r="G711" s="9">
        <v>348805</v>
      </c>
    </row>
    <row r="712" spans="1:7" ht="108" x14ac:dyDescent="0.25">
      <c r="A712" s="13">
        <v>45139</v>
      </c>
      <c r="B712" s="7" t="s">
        <v>2232</v>
      </c>
      <c r="C712" s="9">
        <v>1</v>
      </c>
      <c r="D712" s="109">
        <v>7560</v>
      </c>
      <c r="E712" s="109">
        <v>7560</v>
      </c>
      <c r="F712" s="9" t="s">
        <v>2029</v>
      </c>
      <c r="G712" s="9">
        <v>44141181</v>
      </c>
    </row>
    <row r="713" spans="1:7" ht="108" x14ac:dyDescent="0.25">
      <c r="A713" s="13">
        <v>45139</v>
      </c>
      <c r="B713" s="7" t="s">
        <v>2233</v>
      </c>
      <c r="C713" s="9">
        <v>1</v>
      </c>
      <c r="D713" s="109">
        <v>10584</v>
      </c>
      <c r="E713" s="109">
        <v>10584</v>
      </c>
      <c r="F713" s="9" t="s">
        <v>2234</v>
      </c>
      <c r="G713" s="9">
        <v>13261185</v>
      </c>
    </row>
    <row r="714" spans="1:7" ht="81" x14ac:dyDescent="0.25">
      <c r="A714" s="13">
        <v>45139</v>
      </c>
      <c r="B714" s="7" t="s">
        <v>2235</v>
      </c>
      <c r="C714" s="9">
        <v>1</v>
      </c>
      <c r="D714" s="109">
        <v>5855</v>
      </c>
      <c r="E714" s="109">
        <v>5855</v>
      </c>
      <c r="F714" s="9" t="s">
        <v>2236</v>
      </c>
      <c r="G714" s="9">
        <v>42469759</v>
      </c>
    </row>
    <row r="715" spans="1:7" ht="94.5" x14ac:dyDescent="0.25">
      <c r="A715" s="13">
        <v>45141</v>
      </c>
      <c r="B715" s="7" t="s">
        <v>2237</v>
      </c>
      <c r="C715" s="9">
        <v>1</v>
      </c>
      <c r="D715" s="109">
        <v>20650</v>
      </c>
      <c r="E715" s="109">
        <v>20650</v>
      </c>
      <c r="F715" s="9" t="s">
        <v>2238</v>
      </c>
      <c r="G715" s="9">
        <v>31810500</v>
      </c>
    </row>
    <row r="716" spans="1:7" ht="94.5" x14ac:dyDescent="0.25">
      <c r="A716" s="13">
        <v>45141</v>
      </c>
      <c r="B716" s="7" t="s">
        <v>2239</v>
      </c>
      <c r="C716" s="9">
        <v>1</v>
      </c>
      <c r="D716" s="109">
        <v>9295</v>
      </c>
      <c r="E716" s="109">
        <v>9295</v>
      </c>
      <c r="F716" s="9" t="s">
        <v>1568</v>
      </c>
      <c r="G716" s="9" t="s">
        <v>912</v>
      </c>
    </row>
    <row r="717" spans="1:7" ht="54" x14ac:dyDescent="0.25">
      <c r="A717" s="13">
        <v>45141</v>
      </c>
      <c r="B717" s="7" t="s">
        <v>2240</v>
      </c>
      <c r="C717" s="9">
        <v>1</v>
      </c>
      <c r="D717" s="109">
        <v>5248.5</v>
      </c>
      <c r="E717" s="109">
        <v>5248.5</v>
      </c>
      <c r="F717" s="9" t="s">
        <v>1395</v>
      </c>
      <c r="G717" s="9">
        <v>32375913</v>
      </c>
    </row>
    <row r="718" spans="1:7" ht="135" x14ac:dyDescent="0.25">
      <c r="A718" s="13">
        <v>45141</v>
      </c>
      <c r="B718" s="7" t="s">
        <v>2241</v>
      </c>
      <c r="C718" s="9">
        <v>1</v>
      </c>
      <c r="D718" s="109">
        <v>24336</v>
      </c>
      <c r="E718" s="109">
        <v>24336</v>
      </c>
      <c r="F718" s="9" t="s">
        <v>2201</v>
      </c>
      <c r="G718" s="9">
        <v>2477459</v>
      </c>
    </row>
    <row r="719" spans="1:7" ht="135" x14ac:dyDescent="0.25">
      <c r="A719" s="13">
        <v>45141</v>
      </c>
      <c r="B719" s="7" t="s">
        <v>2242</v>
      </c>
      <c r="C719" s="9">
        <v>1</v>
      </c>
      <c r="D719" s="109">
        <v>7917</v>
      </c>
      <c r="E719" s="109">
        <v>7917</v>
      </c>
      <c r="F719" s="9" t="s">
        <v>2201</v>
      </c>
      <c r="G719" s="9">
        <v>2477459</v>
      </c>
    </row>
    <row r="720" spans="1:7" ht="121.5" x14ac:dyDescent="0.25">
      <c r="A720" s="13">
        <v>45141</v>
      </c>
      <c r="B720" s="7" t="s">
        <v>2243</v>
      </c>
      <c r="C720" s="9">
        <v>1</v>
      </c>
      <c r="D720" s="109">
        <v>4999</v>
      </c>
      <c r="E720" s="109">
        <v>4999</v>
      </c>
      <c r="F720" s="9" t="s">
        <v>2201</v>
      </c>
      <c r="G720" s="9">
        <v>2477459</v>
      </c>
    </row>
    <row r="721" spans="1:7" ht="81" x14ac:dyDescent="0.25">
      <c r="A721" s="13">
        <v>45141</v>
      </c>
      <c r="B721" s="7" t="s">
        <v>2244</v>
      </c>
      <c r="C721" s="9">
        <v>1</v>
      </c>
      <c r="D721" s="109">
        <v>25000</v>
      </c>
      <c r="E721" s="109">
        <v>25000</v>
      </c>
      <c r="F721" s="9" t="s">
        <v>1656</v>
      </c>
      <c r="G721" s="9">
        <v>35370122</v>
      </c>
    </row>
    <row r="722" spans="1:7" ht="81" x14ac:dyDescent="0.25">
      <c r="A722" s="13">
        <v>45141</v>
      </c>
      <c r="B722" s="7" t="s">
        <v>2245</v>
      </c>
      <c r="C722" s="9">
        <f>+E722/D722</f>
        <v>5</v>
      </c>
      <c r="D722" s="109">
        <v>1960</v>
      </c>
      <c r="E722" s="109">
        <v>9800</v>
      </c>
      <c r="F722" s="9" t="s">
        <v>2246</v>
      </c>
      <c r="G722" s="9">
        <v>5247993</v>
      </c>
    </row>
    <row r="723" spans="1:7" ht="135" x14ac:dyDescent="0.25">
      <c r="A723" s="13">
        <v>45142</v>
      </c>
      <c r="B723" s="7" t="s">
        <v>2247</v>
      </c>
      <c r="C723" s="9">
        <v>1</v>
      </c>
      <c r="D723" s="109">
        <v>8865</v>
      </c>
      <c r="E723" s="109">
        <v>8865</v>
      </c>
      <c r="F723" s="9" t="s">
        <v>1961</v>
      </c>
      <c r="G723" s="9">
        <v>4539559</v>
      </c>
    </row>
    <row r="724" spans="1:7" ht="148.5" x14ac:dyDescent="0.25">
      <c r="A724" s="13">
        <v>45142</v>
      </c>
      <c r="B724" s="7" t="s">
        <v>2248</v>
      </c>
      <c r="C724" s="9">
        <v>1</v>
      </c>
      <c r="D724" s="109">
        <v>1250</v>
      </c>
      <c r="E724" s="109">
        <v>1250</v>
      </c>
      <c r="F724" s="9" t="s">
        <v>2038</v>
      </c>
      <c r="G724" s="9">
        <v>9829156</v>
      </c>
    </row>
    <row r="725" spans="1:7" ht="94.5" x14ac:dyDescent="0.25">
      <c r="A725" s="13">
        <v>45142</v>
      </c>
      <c r="B725" s="7" t="s">
        <v>2249</v>
      </c>
      <c r="C725" s="9">
        <v>1</v>
      </c>
      <c r="D725" s="109">
        <v>5360</v>
      </c>
      <c r="E725" s="109">
        <v>5360</v>
      </c>
      <c r="F725" s="9" t="s">
        <v>1300</v>
      </c>
      <c r="G725" s="9">
        <v>6665497</v>
      </c>
    </row>
    <row r="726" spans="1:7" ht="243" x14ac:dyDescent="0.25">
      <c r="A726" s="13">
        <v>45142</v>
      </c>
      <c r="B726" s="7" t="s">
        <v>2250</v>
      </c>
      <c r="C726" s="9">
        <v>1</v>
      </c>
      <c r="D726" s="109">
        <v>8695</v>
      </c>
      <c r="E726" s="109">
        <v>8695</v>
      </c>
      <c r="F726" s="9" t="s">
        <v>681</v>
      </c>
      <c r="G726" s="9">
        <v>1176250</v>
      </c>
    </row>
    <row r="727" spans="1:7" ht="54" x14ac:dyDescent="0.25">
      <c r="A727" s="13">
        <v>45142</v>
      </c>
      <c r="B727" s="7" t="s">
        <v>2251</v>
      </c>
      <c r="C727" s="9">
        <f>+E727/D727</f>
        <v>15</v>
      </c>
      <c r="D727" s="109">
        <v>150</v>
      </c>
      <c r="E727" s="109">
        <v>2250</v>
      </c>
      <c r="F727" s="9" t="s">
        <v>1468</v>
      </c>
      <c r="G727" s="9">
        <v>76053830</v>
      </c>
    </row>
    <row r="728" spans="1:7" ht="67.5" x14ac:dyDescent="0.25">
      <c r="A728" s="13">
        <v>45142</v>
      </c>
      <c r="B728" s="7" t="s">
        <v>2252</v>
      </c>
      <c r="C728" s="9">
        <v>1</v>
      </c>
      <c r="D728" s="109">
        <v>3850</v>
      </c>
      <c r="E728" s="109">
        <v>3850</v>
      </c>
      <c r="F728" s="9" t="s">
        <v>1584</v>
      </c>
      <c r="G728" s="9">
        <v>11878142</v>
      </c>
    </row>
    <row r="729" spans="1:7" ht="94.5" x14ac:dyDescent="0.25">
      <c r="A729" s="13">
        <v>45142</v>
      </c>
      <c r="B729" s="7" t="s">
        <v>2253</v>
      </c>
      <c r="C729" s="9">
        <v>1</v>
      </c>
      <c r="D729" s="109">
        <v>13400</v>
      </c>
      <c r="E729" s="109">
        <v>13400</v>
      </c>
      <c r="F729" s="9" t="s">
        <v>405</v>
      </c>
      <c r="G729" s="9">
        <v>5448204</v>
      </c>
    </row>
    <row r="730" spans="1:7" ht="108" x14ac:dyDescent="0.25">
      <c r="A730" s="13">
        <v>45142</v>
      </c>
      <c r="B730" s="7" t="s">
        <v>2254</v>
      </c>
      <c r="C730" s="9">
        <v>1</v>
      </c>
      <c r="D730" s="109">
        <v>5960.68</v>
      </c>
      <c r="E730" s="109">
        <v>5960.68</v>
      </c>
      <c r="F730" s="9" t="s">
        <v>2255</v>
      </c>
      <c r="G730" s="9">
        <v>332917</v>
      </c>
    </row>
    <row r="731" spans="1:7" ht="81" x14ac:dyDescent="0.25">
      <c r="A731" s="13">
        <v>45142</v>
      </c>
      <c r="B731" s="7" t="s">
        <v>2256</v>
      </c>
      <c r="C731" s="9">
        <v>1</v>
      </c>
      <c r="D731" s="109">
        <v>5763</v>
      </c>
      <c r="E731" s="109">
        <v>5763</v>
      </c>
      <c r="F731" s="9" t="s">
        <v>2257</v>
      </c>
      <c r="G731" s="9"/>
    </row>
    <row r="732" spans="1:7" ht="54" x14ac:dyDescent="0.25">
      <c r="A732" s="13">
        <v>45146</v>
      </c>
      <c r="B732" s="7" t="s">
        <v>2258</v>
      </c>
      <c r="C732" s="9">
        <v>1</v>
      </c>
      <c r="D732" s="109">
        <v>24999</v>
      </c>
      <c r="E732" s="109">
        <v>24999</v>
      </c>
      <c r="F732" s="9" t="s">
        <v>2231</v>
      </c>
      <c r="G732" s="9">
        <v>348805</v>
      </c>
    </row>
    <row r="733" spans="1:7" ht="27" x14ac:dyDescent="0.25">
      <c r="A733" s="13">
        <v>45146</v>
      </c>
      <c r="B733" s="7" t="s">
        <v>2259</v>
      </c>
      <c r="C733" s="9">
        <f>+E733/D733</f>
        <v>100</v>
      </c>
      <c r="D733" s="109">
        <v>100</v>
      </c>
      <c r="E733" s="109">
        <f>100*100</f>
        <v>10000</v>
      </c>
      <c r="F733" s="9" t="s">
        <v>1259</v>
      </c>
      <c r="G733" s="9">
        <v>7378106</v>
      </c>
    </row>
    <row r="734" spans="1:7" ht="40.5" x14ac:dyDescent="0.25">
      <c r="A734" s="13">
        <v>45146</v>
      </c>
      <c r="B734" s="7" t="s">
        <v>2260</v>
      </c>
      <c r="C734" s="9">
        <f>+E734/D734</f>
        <v>50</v>
      </c>
      <c r="D734" s="109">
        <v>100</v>
      </c>
      <c r="E734" s="109">
        <f>+D734*50</f>
        <v>5000</v>
      </c>
      <c r="F734" s="9" t="s">
        <v>2261</v>
      </c>
      <c r="G734" s="9">
        <v>321052</v>
      </c>
    </row>
    <row r="735" spans="1:7" ht="324" x14ac:dyDescent="0.25">
      <c r="A735" s="13">
        <v>45146</v>
      </c>
      <c r="B735" s="7" t="s">
        <v>2262</v>
      </c>
      <c r="C735" s="9">
        <v>1</v>
      </c>
      <c r="D735" s="109">
        <v>7154</v>
      </c>
      <c r="E735" s="109">
        <v>7154</v>
      </c>
      <c r="F735" s="9" t="s">
        <v>1731</v>
      </c>
      <c r="G735" s="9">
        <v>41552393</v>
      </c>
    </row>
    <row r="736" spans="1:7" ht="94.5" x14ac:dyDescent="0.25">
      <c r="A736" s="13">
        <v>45146</v>
      </c>
      <c r="B736" s="7" t="s">
        <v>2263</v>
      </c>
      <c r="C736" s="9">
        <f>+E736/D736</f>
        <v>40</v>
      </c>
      <c r="D736" s="109">
        <v>238</v>
      </c>
      <c r="E736" s="109">
        <f>238*40</f>
        <v>9520</v>
      </c>
      <c r="F736" s="9" t="s">
        <v>2264</v>
      </c>
      <c r="G736" s="9">
        <v>68866925</v>
      </c>
    </row>
    <row r="737" spans="1:7" ht="94.5" x14ac:dyDescent="0.25">
      <c r="A737" s="13">
        <v>45146</v>
      </c>
      <c r="B737" s="7" t="s">
        <v>2265</v>
      </c>
      <c r="C737" s="9">
        <v>1</v>
      </c>
      <c r="D737" s="109">
        <v>24200.61</v>
      </c>
      <c r="E737" s="109">
        <v>24200.61</v>
      </c>
      <c r="F737" s="9" t="s">
        <v>2266</v>
      </c>
      <c r="G737" s="9">
        <v>87098237</v>
      </c>
    </row>
    <row r="738" spans="1:7" ht="135" x14ac:dyDescent="0.25">
      <c r="A738" s="13">
        <v>45146</v>
      </c>
      <c r="B738" s="7" t="s">
        <v>2267</v>
      </c>
      <c r="C738" s="9">
        <v>1</v>
      </c>
      <c r="D738" s="109">
        <v>22400</v>
      </c>
      <c r="E738" s="109">
        <v>22400</v>
      </c>
      <c r="F738" s="9" t="s">
        <v>2268</v>
      </c>
      <c r="G738" s="9">
        <v>5759064</v>
      </c>
    </row>
    <row r="739" spans="1:7" ht="67.5" x14ac:dyDescent="0.25">
      <c r="A739" s="13">
        <v>45146</v>
      </c>
      <c r="B739" s="7" t="s">
        <v>2269</v>
      </c>
      <c r="C739" s="9">
        <f>+E739/D739</f>
        <v>20000</v>
      </c>
      <c r="D739" s="109">
        <v>0.51800000000000002</v>
      </c>
      <c r="E739" s="109">
        <f>+D739*20000</f>
        <v>10360</v>
      </c>
      <c r="F739" s="9" t="s">
        <v>1516</v>
      </c>
      <c r="G739" s="9">
        <v>30624274</v>
      </c>
    </row>
    <row r="740" spans="1:7" ht="54" x14ac:dyDescent="0.25">
      <c r="A740" s="13">
        <v>45146</v>
      </c>
      <c r="B740" s="7" t="s">
        <v>2270</v>
      </c>
      <c r="C740" s="9">
        <f>+E740/D740</f>
        <v>5</v>
      </c>
      <c r="D740" s="109">
        <v>2614.44</v>
      </c>
      <c r="E740" s="109">
        <f>2614.44*5</f>
        <v>13072.2</v>
      </c>
      <c r="F740" s="9" t="s">
        <v>2271</v>
      </c>
      <c r="G740" s="9">
        <v>13261185</v>
      </c>
    </row>
    <row r="741" spans="1:7" ht="94.5" x14ac:dyDescent="0.25">
      <c r="A741" s="13">
        <v>45146</v>
      </c>
      <c r="B741" s="7" t="s">
        <v>2272</v>
      </c>
      <c r="C741" s="9">
        <v>1</v>
      </c>
      <c r="D741" s="109">
        <v>20700</v>
      </c>
      <c r="E741" s="109">
        <v>20700</v>
      </c>
      <c r="F741" s="9" t="s">
        <v>2268</v>
      </c>
      <c r="G741" s="9">
        <v>5759064</v>
      </c>
    </row>
    <row r="742" spans="1:7" ht="67.5" x14ac:dyDescent="0.25">
      <c r="A742" s="13">
        <v>45147</v>
      </c>
      <c r="B742" s="7" t="s">
        <v>2273</v>
      </c>
      <c r="C742" s="9">
        <f>+E742/D742</f>
        <v>4</v>
      </c>
      <c r="D742" s="109">
        <v>1200</v>
      </c>
      <c r="E742" s="109">
        <f>+D742*4</f>
        <v>4800</v>
      </c>
      <c r="F742" s="9" t="s">
        <v>2274</v>
      </c>
      <c r="G742" s="9">
        <v>59837527</v>
      </c>
    </row>
    <row r="743" spans="1:7" ht="54" x14ac:dyDescent="0.25">
      <c r="A743" s="13">
        <v>45147</v>
      </c>
      <c r="B743" s="7" t="s">
        <v>2275</v>
      </c>
      <c r="C743" s="9">
        <v>1</v>
      </c>
      <c r="D743" s="109">
        <v>24330</v>
      </c>
      <c r="E743" s="109">
        <v>24300</v>
      </c>
      <c r="F743" s="9" t="s">
        <v>2188</v>
      </c>
      <c r="G743" s="9">
        <v>87098237</v>
      </c>
    </row>
    <row r="744" spans="1:7" ht="81" x14ac:dyDescent="0.25">
      <c r="A744" s="13">
        <v>45147</v>
      </c>
      <c r="B744" s="7" t="s">
        <v>2276</v>
      </c>
      <c r="C744" s="9">
        <v>1</v>
      </c>
      <c r="D744" s="109">
        <v>3360</v>
      </c>
      <c r="E744" s="109">
        <v>3360</v>
      </c>
      <c r="F744" s="9" t="s">
        <v>2277</v>
      </c>
      <c r="G744" s="9">
        <v>9800646</v>
      </c>
    </row>
    <row r="745" spans="1:7" ht="94.5" x14ac:dyDescent="0.25">
      <c r="A745" s="13">
        <v>45147</v>
      </c>
      <c r="B745" s="7" t="s">
        <v>2278</v>
      </c>
      <c r="C745" s="9">
        <v>1</v>
      </c>
      <c r="D745" s="109">
        <v>5167</v>
      </c>
      <c r="E745" s="109">
        <v>5167</v>
      </c>
      <c r="F745" s="9" t="s">
        <v>681</v>
      </c>
      <c r="G745" s="9">
        <v>1176250</v>
      </c>
    </row>
    <row r="746" spans="1:7" ht="94.5" x14ac:dyDescent="0.25">
      <c r="A746" s="13">
        <v>45147</v>
      </c>
      <c r="B746" s="7" t="s">
        <v>2279</v>
      </c>
      <c r="C746" s="9">
        <v>1</v>
      </c>
      <c r="D746" s="109">
        <v>13533.02</v>
      </c>
      <c r="E746" s="109">
        <v>13533.02</v>
      </c>
      <c r="F746" s="9" t="s">
        <v>1507</v>
      </c>
      <c r="G746" s="9">
        <v>66545463</v>
      </c>
    </row>
    <row r="747" spans="1:7" ht="108" x14ac:dyDescent="0.25">
      <c r="A747" s="13">
        <v>45147</v>
      </c>
      <c r="B747" s="7" t="s">
        <v>2280</v>
      </c>
      <c r="C747" s="9">
        <v>1</v>
      </c>
      <c r="D747" s="109">
        <v>24984.080000000002</v>
      </c>
      <c r="E747" s="109">
        <v>24984.080000000002</v>
      </c>
      <c r="F747" s="9" t="s">
        <v>2271</v>
      </c>
      <c r="G747" s="9">
        <v>13261185</v>
      </c>
    </row>
    <row r="748" spans="1:7" ht="81" x14ac:dyDescent="0.25">
      <c r="A748" s="13">
        <v>45147</v>
      </c>
      <c r="B748" s="7" t="s">
        <v>2281</v>
      </c>
      <c r="C748" s="9">
        <v>1</v>
      </c>
      <c r="D748" s="109">
        <v>6440</v>
      </c>
      <c r="E748" s="109">
        <v>6440</v>
      </c>
      <c r="F748" s="9" t="s">
        <v>2282</v>
      </c>
      <c r="G748" s="9">
        <v>4539559</v>
      </c>
    </row>
    <row r="749" spans="1:7" ht="108" x14ac:dyDescent="0.25">
      <c r="A749" s="13">
        <v>45147</v>
      </c>
      <c r="B749" s="7" t="s">
        <v>2283</v>
      </c>
      <c r="C749" s="9">
        <v>1</v>
      </c>
      <c r="D749" s="109">
        <v>14730</v>
      </c>
      <c r="E749" s="109">
        <v>14730</v>
      </c>
      <c r="F749" s="9" t="s">
        <v>2282</v>
      </c>
      <c r="G749" s="9">
        <v>4539559</v>
      </c>
    </row>
    <row r="750" spans="1:7" ht="81" x14ac:dyDescent="0.25">
      <c r="A750" s="13">
        <v>45147</v>
      </c>
      <c r="B750" s="7" t="s">
        <v>2284</v>
      </c>
      <c r="C750" s="9">
        <v>1</v>
      </c>
      <c r="D750" s="109">
        <v>14500</v>
      </c>
      <c r="E750" s="109">
        <v>14500</v>
      </c>
      <c r="F750" s="9" t="s">
        <v>2285</v>
      </c>
      <c r="G750" s="9">
        <v>98849336</v>
      </c>
    </row>
    <row r="751" spans="1:7" ht="135" x14ac:dyDescent="0.25">
      <c r="A751" s="13">
        <v>45147</v>
      </c>
      <c r="B751" s="7" t="s">
        <v>2286</v>
      </c>
      <c r="C751" s="9">
        <v>1</v>
      </c>
      <c r="D751" s="109">
        <v>16489.2</v>
      </c>
      <c r="E751" s="109">
        <v>16489.2</v>
      </c>
      <c r="F751" s="9" t="s">
        <v>1504</v>
      </c>
      <c r="G751" s="9">
        <v>9769862</v>
      </c>
    </row>
    <row r="752" spans="1:7" ht="270" x14ac:dyDescent="0.25">
      <c r="A752" s="13">
        <v>45147</v>
      </c>
      <c r="B752" s="7" t="s">
        <v>2287</v>
      </c>
      <c r="C752" s="9">
        <v>1</v>
      </c>
      <c r="D752" s="109">
        <v>13695.68</v>
      </c>
      <c r="E752" s="109">
        <v>13695.68</v>
      </c>
      <c r="F752" s="9" t="s">
        <v>1507</v>
      </c>
      <c r="G752" s="9">
        <v>66545463</v>
      </c>
    </row>
    <row r="753" spans="1:7" ht="108" x14ac:dyDescent="0.25">
      <c r="A753" s="13">
        <v>45147</v>
      </c>
      <c r="B753" s="7" t="s">
        <v>2288</v>
      </c>
      <c r="C753" s="9">
        <f>+E753/D753</f>
        <v>175</v>
      </c>
      <c r="D753" s="109">
        <v>415</v>
      </c>
      <c r="E753" s="109">
        <f>D753*175</f>
        <v>72625</v>
      </c>
      <c r="F753" s="9" t="s">
        <v>2226</v>
      </c>
      <c r="G753" s="9">
        <v>62869396</v>
      </c>
    </row>
    <row r="754" spans="1:7" ht="135" x14ac:dyDescent="0.25">
      <c r="A754" s="13">
        <v>45148</v>
      </c>
      <c r="B754" s="7" t="s">
        <v>2289</v>
      </c>
      <c r="C754" s="9">
        <v>1</v>
      </c>
      <c r="D754" s="109">
        <v>24330</v>
      </c>
      <c r="E754" s="109">
        <v>24330</v>
      </c>
      <c r="F754" s="9" t="s">
        <v>2290</v>
      </c>
      <c r="G754" s="9">
        <v>89379438</v>
      </c>
    </row>
    <row r="755" spans="1:7" ht="148.5" x14ac:dyDescent="0.25">
      <c r="A755" s="13">
        <v>45148</v>
      </c>
      <c r="B755" s="7" t="s">
        <v>2291</v>
      </c>
      <c r="C755" s="9">
        <v>1</v>
      </c>
      <c r="D755" s="109">
        <v>22435</v>
      </c>
      <c r="E755" s="109">
        <v>22435</v>
      </c>
      <c r="F755" s="9" t="s">
        <v>2290</v>
      </c>
      <c r="G755" s="9">
        <v>89379438</v>
      </c>
    </row>
    <row r="756" spans="1:7" ht="81" x14ac:dyDescent="0.25">
      <c r="A756" s="13">
        <v>45148</v>
      </c>
      <c r="B756" s="7" t="s">
        <v>2292</v>
      </c>
      <c r="C756" s="9">
        <v>1</v>
      </c>
      <c r="D756" s="109">
        <v>1590</v>
      </c>
      <c r="E756" s="109">
        <v>1590</v>
      </c>
      <c r="F756" s="9" t="s">
        <v>2293</v>
      </c>
      <c r="G756" s="9" t="s">
        <v>912</v>
      </c>
    </row>
    <row r="757" spans="1:7" ht="54" x14ac:dyDescent="0.25">
      <c r="A757" s="13">
        <v>45148</v>
      </c>
      <c r="B757" s="7" t="s">
        <v>2294</v>
      </c>
      <c r="C757" s="9">
        <v>1</v>
      </c>
      <c r="D757" s="109">
        <v>22000</v>
      </c>
      <c r="E757" s="109">
        <v>22000</v>
      </c>
      <c r="F757" s="9" t="s">
        <v>2295</v>
      </c>
      <c r="G757" s="9">
        <v>16290739</v>
      </c>
    </row>
    <row r="758" spans="1:7" ht="54" x14ac:dyDescent="0.25">
      <c r="A758" s="13">
        <v>45148</v>
      </c>
      <c r="B758" s="7" t="s">
        <v>2296</v>
      </c>
      <c r="C758" s="9">
        <v>1</v>
      </c>
      <c r="D758" s="109">
        <v>12000</v>
      </c>
      <c r="E758" s="109">
        <v>12000</v>
      </c>
      <c r="F758" s="9" t="s">
        <v>2295</v>
      </c>
      <c r="G758" s="9">
        <v>16290739</v>
      </c>
    </row>
    <row r="759" spans="1:7" ht="54" x14ac:dyDescent="0.25">
      <c r="A759" s="13">
        <v>45148</v>
      </c>
      <c r="B759" s="7" t="s">
        <v>2297</v>
      </c>
      <c r="C759" s="9">
        <f>+E759/D759</f>
        <v>5</v>
      </c>
      <c r="D759" s="109">
        <v>550</v>
      </c>
      <c r="E759" s="109">
        <f>+D759*5</f>
        <v>2750</v>
      </c>
      <c r="F759" s="9" t="s">
        <v>1688</v>
      </c>
      <c r="G759" s="9">
        <v>61323136</v>
      </c>
    </row>
    <row r="760" spans="1:7" ht="81" x14ac:dyDescent="0.25">
      <c r="A760" s="13">
        <v>45148</v>
      </c>
      <c r="B760" s="7" t="s">
        <v>2298</v>
      </c>
      <c r="C760" s="9">
        <v>1</v>
      </c>
      <c r="D760" s="109">
        <v>4810</v>
      </c>
      <c r="E760" s="109">
        <v>4810</v>
      </c>
      <c r="F760" s="9" t="s">
        <v>2299</v>
      </c>
      <c r="G760" s="9">
        <v>16561244</v>
      </c>
    </row>
    <row r="761" spans="1:7" ht="81" x14ac:dyDescent="0.25">
      <c r="A761" s="13">
        <v>45148</v>
      </c>
      <c r="B761" s="7" t="s">
        <v>2300</v>
      </c>
      <c r="C761" s="9">
        <v>1</v>
      </c>
      <c r="D761" s="109">
        <v>7772</v>
      </c>
      <c r="E761" s="109">
        <v>7772</v>
      </c>
      <c r="F761" s="9" t="s">
        <v>2299</v>
      </c>
      <c r="G761" s="9">
        <v>16561244</v>
      </c>
    </row>
    <row r="762" spans="1:7" ht="54" x14ac:dyDescent="0.25">
      <c r="A762" s="13">
        <v>45148</v>
      </c>
      <c r="B762" s="7" t="s">
        <v>2301</v>
      </c>
      <c r="C762" s="9">
        <v>1</v>
      </c>
      <c r="D762" s="109">
        <v>24000</v>
      </c>
      <c r="E762" s="109">
        <v>24000</v>
      </c>
      <c r="F762" s="9" t="s">
        <v>2302</v>
      </c>
      <c r="G762" s="9">
        <v>23741066</v>
      </c>
    </row>
    <row r="763" spans="1:7" ht="81" x14ac:dyDescent="0.25">
      <c r="A763" s="13">
        <v>45148</v>
      </c>
      <c r="B763" s="7" t="s">
        <v>2303</v>
      </c>
      <c r="C763" s="9">
        <v>1</v>
      </c>
      <c r="D763" s="109">
        <v>16000</v>
      </c>
      <c r="E763" s="109">
        <v>16000</v>
      </c>
      <c r="F763" s="9" t="s">
        <v>1269</v>
      </c>
      <c r="G763" s="9" t="s">
        <v>556</v>
      </c>
    </row>
    <row r="764" spans="1:7" ht="81" x14ac:dyDescent="0.25">
      <c r="A764" s="13">
        <v>45148</v>
      </c>
      <c r="B764" s="7" t="s">
        <v>2304</v>
      </c>
      <c r="C764" s="9">
        <v>1</v>
      </c>
      <c r="D764" s="109">
        <v>6000</v>
      </c>
      <c r="E764" s="109">
        <v>6000</v>
      </c>
      <c r="F764" s="9" t="s">
        <v>2295</v>
      </c>
      <c r="G764" s="9">
        <v>16290739</v>
      </c>
    </row>
    <row r="765" spans="1:7" ht="67.5" x14ac:dyDescent="0.25">
      <c r="A765" s="13">
        <v>45148</v>
      </c>
      <c r="B765" s="7" t="s">
        <v>2305</v>
      </c>
      <c r="C765" s="9">
        <v>1</v>
      </c>
      <c r="D765" s="109">
        <v>6000</v>
      </c>
      <c r="E765" s="109">
        <v>6000</v>
      </c>
      <c r="F765" s="9" t="s">
        <v>2295</v>
      </c>
      <c r="G765" s="9">
        <v>16290739</v>
      </c>
    </row>
    <row r="766" spans="1:7" ht="67.5" x14ac:dyDescent="0.25">
      <c r="A766" s="13">
        <v>45149</v>
      </c>
      <c r="B766" s="7" t="s">
        <v>2306</v>
      </c>
      <c r="C766" s="9">
        <v>1</v>
      </c>
      <c r="D766" s="109">
        <v>4000</v>
      </c>
      <c r="E766" s="109">
        <v>4000</v>
      </c>
      <c r="F766" s="9" t="s">
        <v>2307</v>
      </c>
      <c r="G766" s="9">
        <v>4295528</v>
      </c>
    </row>
    <row r="767" spans="1:7" ht="67.5" x14ac:dyDescent="0.25">
      <c r="A767" s="13">
        <v>45149</v>
      </c>
      <c r="B767" s="7" t="s">
        <v>2308</v>
      </c>
      <c r="C767" s="9">
        <v>1</v>
      </c>
      <c r="D767" s="109">
        <v>4000</v>
      </c>
      <c r="E767" s="109">
        <v>4000</v>
      </c>
      <c r="F767" s="9" t="s">
        <v>2295</v>
      </c>
      <c r="G767" s="9">
        <v>16290739</v>
      </c>
    </row>
    <row r="768" spans="1:7" ht="54" x14ac:dyDescent="0.25">
      <c r="A768" s="13">
        <v>45149</v>
      </c>
      <c r="B768" s="7" t="s">
        <v>2309</v>
      </c>
      <c r="C768" s="9">
        <v>1</v>
      </c>
      <c r="D768" s="109">
        <v>4000</v>
      </c>
      <c r="E768" s="109">
        <v>4000</v>
      </c>
      <c r="F768" s="9" t="s">
        <v>2295</v>
      </c>
      <c r="G768" s="9">
        <v>16290739</v>
      </c>
    </row>
    <row r="769" spans="1:7" ht="81" x14ac:dyDescent="0.25">
      <c r="A769" s="13">
        <v>45149</v>
      </c>
      <c r="B769" s="7" t="s">
        <v>2310</v>
      </c>
      <c r="C769" s="9">
        <v>1</v>
      </c>
      <c r="D769" s="109">
        <v>4500</v>
      </c>
      <c r="E769" s="109">
        <v>4500</v>
      </c>
      <c r="F769" s="9" t="s">
        <v>2311</v>
      </c>
      <c r="G769" s="9">
        <v>44826648</v>
      </c>
    </row>
    <row r="770" spans="1:7" ht="67.5" x14ac:dyDescent="0.25">
      <c r="A770" s="13">
        <v>45149</v>
      </c>
      <c r="B770" s="7" t="s">
        <v>2312</v>
      </c>
      <c r="C770" s="9">
        <v>1</v>
      </c>
      <c r="D770" s="109">
        <v>24950</v>
      </c>
      <c r="E770" s="109">
        <v>24950</v>
      </c>
      <c r="F770" s="9" t="s">
        <v>2313</v>
      </c>
      <c r="G770" s="9">
        <v>67353487</v>
      </c>
    </row>
    <row r="771" spans="1:7" ht="94.5" x14ac:dyDescent="0.25">
      <c r="A771" s="13">
        <v>45152</v>
      </c>
      <c r="B771" s="7" t="s">
        <v>2314</v>
      </c>
      <c r="C771" s="9">
        <v>1</v>
      </c>
      <c r="D771" s="109">
        <v>16500</v>
      </c>
      <c r="E771" s="109">
        <v>16500</v>
      </c>
      <c r="F771" s="9" t="s">
        <v>2315</v>
      </c>
      <c r="G771" s="9">
        <v>74047213</v>
      </c>
    </row>
    <row r="772" spans="1:7" ht="81" x14ac:dyDescent="0.25">
      <c r="A772" s="13">
        <v>45152</v>
      </c>
      <c r="B772" s="7" t="s">
        <v>2316</v>
      </c>
      <c r="C772" s="9">
        <v>1</v>
      </c>
      <c r="D772" s="109">
        <v>7314</v>
      </c>
      <c r="E772" s="109">
        <v>7314</v>
      </c>
      <c r="F772" s="9" t="s">
        <v>2317</v>
      </c>
      <c r="G772" s="9" t="s">
        <v>12</v>
      </c>
    </row>
    <row r="773" spans="1:7" ht="94.5" x14ac:dyDescent="0.25">
      <c r="A773" s="13">
        <v>45152</v>
      </c>
      <c r="B773" s="7" t="s">
        <v>2318</v>
      </c>
      <c r="C773" s="9">
        <v>1</v>
      </c>
      <c r="D773" s="109">
        <v>15830</v>
      </c>
      <c r="E773" s="109">
        <v>15830</v>
      </c>
      <c r="F773" s="9" t="s">
        <v>2315</v>
      </c>
      <c r="G773" s="9">
        <v>74047213</v>
      </c>
    </row>
    <row r="774" spans="1:7" ht="54" x14ac:dyDescent="0.25">
      <c r="A774" s="13">
        <v>45152</v>
      </c>
      <c r="B774" s="7" t="s">
        <v>2319</v>
      </c>
      <c r="C774" s="9">
        <v>1</v>
      </c>
      <c r="D774" s="109">
        <v>17320</v>
      </c>
      <c r="E774" s="109">
        <v>17320</v>
      </c>
      <c r="F774" s="9" t="s">
        <v>2320</v>
      </c>
      <c r="G774" s="9" t="s">
        <v>2321</v>
      </c>
    </row>
    <row r="775" spans="1:7" ht="40.5" x14ac:dyDescent="0.25">
      <c r="A775" s="13">
        <v>45152</v>
      </c>
      <c r="B775" s="7" t="s">
        <v>2322</v>
      </c>
      <c r="C775" s="9">
        <v>1</v>
      </c>
      <c r="D775" s="109">
        <v>25000</v>
      </c>
      <c r="E775" s="109">
        <v>25000</v>
      </c>
      <c r="F775" s="9" t="s">
        <v>2323</v>
      </c>
      <c r="G775" s="9">
        <v>4613031</v>
      </c>
    </row>
    <row r="776" spans="1:7" ht="40.5" x14ac:dyDescent="0.25">
      <c r="A776" s="13">
        <v>45154</v>
      </c>
      <c r="B776" s="7" t="s">
        <v>2324</v>
      </c>
      <c r="C776" s="9">
        <v>1</v>
      </c>
      <c r="D776" s="109">
        <v>25000</v>
      </c>
      <c r="E776" s="109">
        <v>25000</v>
      </c>
      <c r="F776" s="9" t="s">
        <v>2323</v>
      </c>
      <c r="G776" s="9">
        <v>4613031</v>
      </c>
    </row>
    <row r="777" spans="1:7" ht="40.5" x14ac:dyDescent="0.25">
      <c r="A777" s="13">
        <v>45154</v>
      </c>
      <c r="B777" s="7" t="s">
        <v>2325</v>
      </c>
      <c r="C777" s="9">
        <v>1</v>
      </c>
      <c r="D777" s="109">
        <v>25000</v>
      </c>
      <c r="E777" s="109">
        <v>25000</v>
      </c>
      <c r="F777" s="9" t="s">
        <v>2323</v>
      </c>
      <c r="G777" s="9">
        <v>4613031</v>
      </c>
    </row>
    <row r="778" spans="1:7" ht="40.5" x14ac:dyDescent="0.25">
      <c r="A778" s="13">
        <v>45154</v>
      </c>
      <c r="B778" s="7" t="s">
        <v>2326</v>
      </c>
      <c r="C778" s="9">
        <v>1</v>
      </c>
      <c r="D778" s="109">
        <v>2374.9499999999998</v>
      </c>
      <c r="E778" s="109">
        <v>2374.9499999999998</v>
      </c>
      <c r="F778" s="9" t="s">
        <v>1395</v>
      </c>
      <c r="G778" s="9">
        <v>32375913</v>
      </c>
    </row>
    <row r="779" spans="1:7" ht="67.5" x14ac:dyDescent="0.25">
      <c r="A779" s="13">
        <v>45154</v>
      </c>
      <c r="B779" s="7" t="s">
        <v>2327</v>
      </c>
      <c r="C779" s="9">
        <f>+E779/D779</f>
        <v>15000</v>
      </c>
      <c r="D779" s="109">
        <v>0.9</v>
      </c>
      <c r="E779" s="109">
        <v>13500</v>
      </c>
      <c r="F779" s="9" t="s">
        <v>2328</v>
      </c>
      <c r="G779" s="9">
        <v>86580981</v>
      </c>
    </row>
    <row r="780" spans="1:7" ht="148.5" x14ac:dyDescent="0.25">
      <c r="A780" s="13">
        <v>45154</v>
      </c>
      <c r="B780" s="7" t="s">
        <v>2329</v>
      </c>
      <c r="C780" s="9">
        <v>1</v>
      </c>
      <c r="D780" s="109">
        <v>19850</v>
      </c>
      <c r="E780" s="109">
        <v>19850</v>
      </c>
      <c r="F780" s="9" t="s">
        <v>2330</v>
      </c>
      <c r="G780" s="9">
        <v>83346104</v>
      </c>
    </row>
    <row r="781" spans="1:7" ht="40.5" x14ac:dyDescent="0.25">
      <c r="A781" s="13">
        <v>45154</v>
      </c>
      <c r="B781" s="7" t="s">
        <v>2331</v>
      </c>
      <c r="C781" s="9">
        <v>1</v>
      </c>
      <c r="D781" s="109">
        <v>3866</v>
      </c>
      <c r="E781" s="109">
        <v>3866</v>
      </c>
      <c r="F781" s="9" t="s">
        <v>2229</v>
      </c>
      <c r="G781" s="9">
        <v>14938316</v>
      </c>
    </row>
    <row r="782" spans="1:7" ht="391.5" x14ac:dyDescent="0.25">
      <c r="A782" s="13">
        <v>45154</v>
      </c>
      <c r="B782" s="7" t="s">
        <v>2332</v>
      </c>
      <c r="C782" s="9">
        <v>1</v>
      </c>
      <c r="D782" s="109">
        <v>24872</v>
      </c>
      <c r="E782" s="109">
        <v>24872</v>
      </c>
      <c r="F782" s="9" t="s">
        <v>2333</v>
      </c>
      <c r="G782" s="9">
        <v>86292587</v>
      </c>
    </row>
    <row r="783" spans="1:7" ht="40.5" x14ac:dyDescent="0.25">
      <c r="A783" s="13">
        <v>45155</v>
      </c>
      <c r="B783" s="7" t="s">
        <v>2334</v>
      </c>
      <c r="C783" s="9">
        <v>1</v>
      </c>
      <c r="D783" s="109">
        <v>9720.9</v>
      </c>
      <c r="E783" s="109">
        <v>9720.9</v>
      </c>
      <c r="F783" s="9" t="s">
        <v>2335</v>
      </c>
      <c r="G783" s="9" t="s">
        <v>2336</v>
      </c>
    </row>
    <row r="784" spans="1:7" ht="108" x14ac:dyDescent="0.25">
      <c r="A784" s="13">
        <v>45155</v>
      </c>
      <c r="B784" s="7" t="s">
        <v>1246</v>
      </c>
      <c r="C784" s="9">
        <v>1</v>
      </c>
      <c r="D784" s="109">
        <v>8120</v>
      </c>
      <c r="E784" s="109">
        <v>8120</v>
      </c>
      <c r="F784" s="9" t="s">
        <v>2192</v>
      </c>
      <c r="G784" s="9">
        <v>100837697</v>
      </c>
    </row>
    <row r="785" spans="1:7" ht="81" x14ac:dyDescent="0.25">
      <c r="A785" s="13">
        <v>45155</v>
      </c>
      <c r="B785" s="7" t="s">
        <v>2337</v>
      </c>
      <c r="C785" s="9">
        <v>1</v>
      </c>
      <c r="D785" s="109">
        <v>21500</v>
      </c>
      <c r="E785" s="109">
        <v>21500</v>
      </c>
      <c r="F785" s="9" t="s">
        <v>1257</v>
      </c>
      <c r="G785" s="9">
        <v>36853305</v>
      </c>
    </row>
    <row r="786" spans="1:7" ht="94.5" x14ac:dyDescent="0.25">
      <c r="A786" s="13">
        <v>45155</v>
      </c>
      <c r="B786" s="7" t="s">
        <v>2338</v>
      </c>
      <c r="C786" s="9">
        <v>1</v>
      </c>
      <c r="D786" s="109">
        <v>24950</v>
      </c>
      <c r="E786" s="109">
        <v>24950</v>
      </c>
      <c r="F786" s="9" t="s">
        <v>2073</v>
      </c>
      <c r="G786" s="9"/>
    </row>
    <row r="787" spans="1:7" ht="94.5" x14ac:dyDescent="0.25">
      <c r="A787" s="13">
        <v>45156</v>
      </c>
      <c r="B787" s="7" t="s">
        <v>2339</v>
      </c>
      <c r="C787" s="9">
        <v>1</v>
      </c>
      <c r="D787" s="109">
        <v>11282</v>
      </c>
      <c r="E787" s="109">
        <v>11282</v>
      </c>
      <c r="F787" s="9" t="s">
        <v>717</v>
      </c>
      <c r="G787" s="9">
        <v>16900979</v>
      </c>
    </row>
    <row r="788" spans="1:7" ht="81" x14ac:dyDescent="0.25">
      <c r="A788" s="13">
        <v>45156</v>
      </c>
      <c r="B788" s="7" t="s">
        <v>2340</v>
      </c>
      <c r="C788" s="9">
        <v>1</v>
      </c>
      <c r="D788" s="109">
        <v>24750</v>
      </c>
      <c r="E788" s="109">
        <v>24750</v>
      </c>
      <c r="F788" s="9" t="s">
        <v>2341</v>
      </c>
      <c r="G788" s="9">
        <v>91468760</v>
      </c>
    </row>
    <row r="789" spans="1:7" ht="121.5" x14ac:dyDescent="0.25">
      <c r="A789" s="13">
        <v>45156</v>
      </c>
      <c r="B789" s="7" t="s">
        <v>2342</v>
      </c>
      <c r="C789" s="9">
        <v>1</v>
      </c>
      <c r="D789" s="109">
        <v>8710</v>
      </c>
      <c r="E789" s="109">
        <v>8710</v>
      </c>
      <c r="F789" s="9" t="s">
        <v>2343</v>
      </c>
      <c r="G789" s="9">
        <v>86810189</v>
      </c>
    </row>
    <row r="790" spans="1:7" ht="54" x14ac:dyDescent="0.25">
      <c r="A790" s="13">
        <v>45156</v>
      </c>
      <c r="B790" s="7" t="s">
        <v>2344</v>
      </c>
      <c r="C790" s="9">
        <f>+E790/D790</f>
        <v>2</v>
      </c>
      <c r="D790" s="109">
        <v>2580</v>
      </c>
      <c r="E790" s="109">
        <v>5160</v>
      </c>
      <c r="F790" s="9" t="s">
        <v>2345</v>
      </c>
      <c r="G790" s="9">
        <v>38384949</v>
      </c>
    </row>
    <row r="791" spans="1:7" ht="135" x14ac:dyDescent="0.25">
      <c r="A791" s="13">
        <v>45156</v>
      </c>
      <c r="B791" s="7" t="s">
        <v>2346</v>
      </c>
      <c r="C791" s="9">
        <v>1</v>
      </c>
      <c r="D791" s="109">
        <v>2925</v>
      </c>
      <c r="E791" s="109">
        <v>2925</v>
      </c>
      <c r="F791" s="9" t="s">
        <v>2347</v>
      </c>
      <c r="G791" s="9">
        <v>48525189</v>
      </c>
    </row>
    <row r="792" spans="1:7" ht="54" x14ac:dyDescent="0.25">
      <c r="A792" s="13">
        <v>45156</v>
      </c>
      <c r="B792" s="7" t="s">
        <v>2348</v>
      </c>
      <c r="C792" s="9">
        <v>1</v>
      </c>
      <c r="D792" s="109">
        <v>3200</v>
      </c>
      <c r="E792" s="109">
        <v>3200</v>
      </c>
      <c r="F792" s="9" t="s">
        <v>2349</v>
      </c>
      <c r="G792" s="9">
        <v>108525155</v>
      </c>
    </row>
    <row r="793" spans="1:7" ht="148.5" x14ac:dyDescent="0.25">
      <c r="A793" s="13">
        <v>45156</v>
      </c>
      <c r="B793" s="7" t="s">
        <v>2350</v>
      </c>
      <c r="C793" s="9">
        <v>1</v>
      </c>
      <c r="D793" s="109">
        <v>10459</v>
      </c>
      <c r="E793" s="109">
        <v>10459</v>
      </c>
      <c r="F793" s="9" t="s">
        <v>2351</v>
      </c>
      <c r="G793" s="9"/>
    </row>
    <row r="794" spans="1:7" ht="81" x14ac:dyDescent="0.25">
      <c r="A794" s="13">
        <v>45156</v>
      </c>
      <c r="B794" s="7" t="s">
        <v>2352</v>
      </c>
      <c r="C794" s="9">
        <f>+E794/D794</f>
        <v>200</v>
      </c>
      <c r="D794" s="109">
        <v>13</v>
      </c>
      <c r="E794" s="109">
        <v>2600</v>
      </c>
      <c r="F794" s="9" t="s">
        <v>1981</v>
      </c>
      <c r="G794" s="9">
        <v>5859786</v>
      </c>
    </row>
    <row r="795" spans="1:7" ht="81" x14ac:dyDescent="0.25">
      <c r="A795" s="13">
        <v>45156</v>
      </c>
      <c r="B795" s="7" t="s">
        <v>2353</v>
      </c>
      <c r="C795" s="9">
        <v>1</v>
      </c>
      <c r="D795" s="109">
        <v>7202</v>
      </c>
      <c r="E795" s="109">
        <v>7202</v>
      </c>
      <c r="F795" s="9" t="s">
        <v>2354</v>
      </c>
      <c r="G795" s="9">
        <v>94358478</v>
      </c>
    </row>
    <row r="796" spans="1:7" ht="108" x14ac:dyDescent="0.25">
      <c r="A796" s="13">
        <v>45156</v>
      </c>
      <c r="B796" s="7" t="s">
        <v>2355</v>
      </c>
      <c r="C796" s="9">
        <v>1</v>
      </c>
      <c r="D796" s="109">
        <v>11300</v>
      </c>
      <c r="E796" s="109">
        <v>11300</v>
      </c>
      <c r="F796" s="9" t="s">
        <v>895</v>
      </c>
      <c r="G796" s="9">
        <v>25631918</v>
      </c>
    </row>
    <row r="797" spans="1:7" ht="67.5" x14ac:dyDescent="0.25">
      <c r="A797" s="13">
        <v>45156</v>
      </c>
      <c r="B797" s="7" t="s">
        <v>2356</v>
      </c>
      <c r="C797" s="9">
        <f>+E797/D797</f>
        <v>1000</v>
      </c>
      <c r="D797" s="109">
        <v>7.5</v>
      </c>
      <c r="E797" s="109">
        <f>+D797*1000</f>
        <v>7500</v>
      </c>
      <c r="F797" s="9" t="s">
        <v>2357</v>
      </c>
      <c r="G797" s="9">
        <v>77037812</v>
      </c>
    </row>
    <row r="798" spans="1:7" ht="67.5" x14ac:dyDescent="0.25">
      <c r="A798" s="13">
        <v>45156</v>
      </c>
      <c r="B798" s="7" t="s">
        <v>2358</v>
      </c>
      <c r="C798" s="9">
        <f>+E798/D798</f>
        <v>1000</v>
      </c>
      <c r="D798" s="109">
        <v>20.75</v>
      </c>
      <c r="E798" s="109">
        <v>20750</v>
      </c>
      <c r="F798" s="9" t="s">
        <v>1097</v>
      </c>
      <c r="G798" s="9">
        <v>92997694</v>
      </c>
    </row>
    <row r="799" spans="1:7" ht="67.5" x14ac:dyDescent="0.25">
      <c r="A799" s="13">
        <v>45156</v>
      </c>
      <c r="B799" s="7" t="s">
        <v>2359</v>
      </c>
      <c r="C799" s="9">
        <v>1</v>
      </c>
      <c r="D799" s="109">
        <v>11900</v>
      </c>
      <c r="E799" s="109">
        <v>11900</v>
      </c>
      <c r="F799" s="9" t="s">
        <v>2360</v>
      </c>
      <c r="G799" s="9"/>
    </row>
    <row r="800" spans="1:7" ht="81" x14ac:dyDescent="0.25">
      <c r="A800" s="13">
        <v>45156</v>
      </c>
      <c r="B800" s="7" t="s">
        <v>2361</v>
      </c>
      <c r="C800" s="9">
        <v>1</v>
      </c>
      <c r="D800" s="109">
        <v>1935</v>
      </c>
      <c r="E800" s="109">
        <v>1935</v>
      </c>
      <c r="F800" s="9" t="s">
        <v>681</v>
      </c>
      <c r="G800" s="9">
        <v>1176250</v>
      </c>
    </row>
    <row r="801" spans="1:7" ht="94.5" x14ac:dyDescent="0.25">
      <c r="A801" s="13">
        <v>45156</v>
      </c>
      <c r="B801" s="7" t="s">
        <v>2362</v>
      </c>
      <c r="C801" s="9">
        <v>1</v>
      </c>
      <c r="D801" s="109">
        <v>4230</v>
      </c>
      <c r="E801" s="109">
        <v>4230</v>
      </c>
      <c r="F801" s="9" t="s">
        <v>2363</v>
      </c>
      <c r="G801" s="9">
        <v>44131933</v>
      </c>
    </row>
    <row r="802" spans="1:7" ht="162" x14ac:dyDescent="0.25">
      <c r="A802" s="13">
        <v>45156</v>
      </c>
      <c r="B802" s="7" t="s">
        <v>2364</v>
      </c>
      <c r="C802" s="9">
        <v>1</v>
      </c>
      <c r="D802" s="109">
        <v>23744</v>
      </c>
      <c r="E802" s="109">
        <v>23744</v>
      </c>
      <c r="F802" s="9" t="s">
        <v>2365</v>
      </c>
      <c r="G802" s="9">
        <v>86576291</v>
      </c>
    </row>
    <row r="803" spans="1:7" ht="216" x14ac:dyDescent="0.25">
      <c r="A803" s="13">
        <v>45156</v>
      </c>
      <c r="B803" s="7" t="s">
        <v>2366</v>
      </c>
      <c r="C803" s="9">
        <v>1</v>
      </c>
      <c r="D803" s="109">
        <v>11735.68</v>
      </c>
      <c r="E803" s="109">
        <v>11735.68</v>
      </c>
      <c r="F803" s="9" t="s">
        <v>2367</v>
      </c>
      <c r="G803" s="9">
        <v>66545463</v>
      </c>
    </row>
    <row r="804" spans="1:7" ht="67.5" x14ac:dyDescent="0.25">
      <c r="A804" s="13">
        <v>45159</v>
      </c>
      <c r="B804" s="7" t="s">
        <v>2368</v>
      </c>
      <c r="C804" s="9">
        <f>+E804/D804</f>
        <v>1.8</v>
      </c>
      <c r="D804" s="109">
        <v>2677.5</v>
      </c>
      <c r="E804" s="109">
        <f>(D804*2)*0.9</f>
        <v>4819.5</v>
      </c>
      <c r="F804" s="9" t="s">
        <v>1763</v>
      </c>
      <c r="G804" s="9">
        <v>96489014</v>
      </c>
    </row>
    <row r="805" spans="1:7" ht="162" x14ac:dyDescent="0.25">
      <c r="A805" s="13">
        <v>45159</v>
      </c>
      <c r="B805" s="7" t="s">
        <v>2369</v>
      </c>
      <c r="C805" s="9">
        <v>1</v>
      </c>
      <c r="D805" s="109">
        <v>7277.6</v>
      </c>
      <c r="E805" s="109">
        <v>7277.6</v>
      </c>
      <c r="F805" s="9" t="s">
        <v>2349</v>
      </c>
      <c r="G805" s="9">
        <v>108525155</v>
      </c>
    </row>
    <row r="806" spans="1:7" ht="121.5" x14ac:dyDescent="0.25">
      <c r="A806" s="13">
        <v>45159</v>
      </c>
      <c r="B806" s="7" t="s">
        <v>2370</v>
      </c>
      <c r="C806" s="9">
        <v>1</v>
      </c>
      <c r="D806" s="109">
        <v>13904</v>
      </c>
      <c r="E806" s="109">
        <v>13904</v>
      </c>
      <c r="F806" s="9" t="s">
        <v>2371</v>
      </c>
      <c r="G806" s="9">
        <v>1751557</v>
      </c>
    </row>
    <row r="807" spans="1:7" ht="121.5" x14ac:dyDescent="0.25">
      <c r="A807" s="13">
        <v>45159</v>
      </c>
      <c r="B807" s="7" t="s">
        <v>2372</v>
      </c>
      <c r="C807" s="9">
        <v>1</v>
      </c>
      <c r="D807" s="109">
        <v>7545</v>
      </c>
      <c r="E807" s="109">
        <v>7545</v>
      </c>
      <c r="F807" s="9" t="s">
        <v>2373</v>
      </c>
      <c r="G807" s="9">
        <v>4921436</v>
      </c>
    </row>
    <row r="808" spans="1:7" ht="121.5" x14ac:dyDescent="0.25">
      <c r="A808" s="13">
        <v>45159</v>
      </c>
      <c r="B808" s="7" t="s">
        <v>2374</v>
      </c>
      <c r="C808" s="9">
        <v>1</v>
      </c>
      <c r="D808" s="109">
        <v>19676</v>
      </c>
      <c r="E808" s="109">
        <v>19676</v>
      </c>
      <c r="F808" s="9" t="s">
        <v>2375</v>
      </c>
      <c r="G808" s="9">
        <v>31360831</v>
      </c>
    </row>
    <row r="809" spans="1:7" ht="67.5" x14ac:dyDescent="0.25">
      <c r="A809" s="13">
        <v>45159</v>
      </c>
      <c r="B809" s="7" t="s">
        <v>2376</v>
      </c>
      <c r="C809" s="9">
        <f>+E809/D809</f>
        <v>200</v>
      </c>
      <c r="D809" s="109">
        <v>16.5</v>
      </c>
      <c r="E809" s="109">
        <v>3300</v>
      </c>
      <c r="F809" s="9" t="s">
        <v>1984</v>
      </c>
      <c r="G809" s="9">
        <v>94759863</v>
      </c>
    </row>
    <row r="810" spans="1:7" ht="40.5" x14ac:dyDescent="0.25">
      <c r="A810" s="13">
        <v>45159</v>
      </c>
      <c r="B810" s="7" t="s">
        <v>2377</v>
      </c>
      <c r="C810" s="9">
        <v>1</v>
      </c>
      <c r="D810" s="109">
        <v>1140</v>
      </c>
      <c r="E810" s="109">
        <v>1140</v>
      </c>
      <c r="F810" s="9" t="s">
        <v>1404</v>
      </c>
      <c r="G810" s="9">
        <v>101444567</v>
      </c>
    </row>
    <row r="811" spans="1:7" ht="27" x14ac:dyDescent="0.25">
      <c r="A811" s="13">
        <v>45160</v>
      </c>
      <c r="B811" s="7" t="s">
        <v>2378</v>
      </c>
      <c r="C811" s="9">
        <v>1</v>
      </c>
      <c r="D811" s="109">
        <v>1535</v>
      </c>
      <c r="E811" s="109">
        <v>1535</v>
      </c>
      <c r="F811" s="9" t="s">
        <v>2379</v>
      </c>
      <c r="G811" s="9">
        <v>36853305</v>
      </c>
    </row>
    <row r="812" spans="1:7" ht="94.5" x14ac:dyDescent="0.25">
      <c r="A812" s="13">
        <v>45160</v>
      </c>
      <c r="B812" s="7" t="s">
        <v>2380</v>
      </c>
      <c r="C812" s="9">
        <v>1</v>
      </c>
      <c r="D812" s="109">
        <v>1206</v>
      </c>
      <c r="E812" s="109">
        <v>1206</v>
      </c>
      <c r="F812" s="9" t="s">
        <v>1247</v>
      </c>
      <c r="G812" s="9">
        <v>109524977</v>
      </c>
    </row>
    <row r="813" spans="1:7" ht="108" x14ac:dyDescent="0.25">
      <c r="A813" s="13">
        <v>45160</v>
      </c>
      <c r="B813" s="7" t="s">
        <v>2381</v>
      </c>
      <c r="C813" s="9">
        <v>1</v>
      </c>
      <c r="D813" s="109">
        <v>4650</v>
      </c>
      <c r="E813" s="109">
        <v>4650</v>
      </c>
      <c r="F813" s="9" t="s">
        <v>2382</v>
      </c>
      <c r="G813" s="9">
        <v>7117809</v>
      </c>
    </row>
    <row r="814" spans="1:7" ht="148.5" x14ac:dyDescent="0.25">
      <c r="A814" s="13">
        <v>45160</v>
      </c>
      <c r="B814" s="7" t="s">
        <v>2383</v>
      </c>
      <c r="C814" s="9">
        <f>+E814/D814</f>
        <v>2</v>
      </c>
      <c r="D814" s="109">
        <v>9765</v>
      </c>
      <c r="E814" s="109">
        <v>19530</v>
      </c>
      <c r="F814" s="9" t="s">
        <v>2382</v>
      </c>
      <c r="G814" s="9">
        <v>7117809</v>
      </c>
    </row>
    <row r="815" spans="1:7" ht="148.5" x14ac:dyDescent="0.25">
      <c r="A815" s="13">
        <v>45160</v>
      </c>
      <c r="B815" s="7" t="s">
        <v>2384</v>
      </c>
      <c r="C815" s="9">
        <f>+E815/D815</f>
        <v>2</v>
      </c>
      <c r="D815" s="109">
        <v>9765</v>
      </c>
      <c r="E815" s="109">
        <v>19530</v>
      </c>
      <c r="F815" s="9" t="s">
        <v>2382</v>
      </c>
      <c r="G815" s="9">
        <v>7117809</v>
      </c>
    </row>
    <row r="816" spans="1:7" ht="148.5" x14ac:dyDescent="0.25">
      <c r="A816" s="13">
        <v>45160</v>
      </c>
      <c r="B816" s="7" t="s">
        <v>2385</v>
      </c>
      <c r="C816" s="9">
        <v>1</v>
      </c>
      <c r="D816" s="109">
        <v>13020</v>
      </c>
      <c r="E816" s="109">
        <v>13020</v>
      </c>
      <c r="F816" s="9" t="s">
        <v>2382</v>
      </c>
      <c r="G816" s="9">
        <v>7117809</v>
      </c>
    </row>
    <row r="817" spans="1:7" ht="67.5" x14ac:dyDescent="0.25">
      <c r="A817" s="13">
        <v>45160</v>
      </c>
      <c r="B817" s="7" t="s">
        <v>2386</v>
      </c>
      <c r="C817" s="9">
        <v>1</v>
      </c>
      <c r="D817" s="109">
        <v>2792.4</v>
      </c>
      <c r="E817" s="109">
        <v>2792.4</v>
      </c>
      <c r="F817" s="9" t="s">
        <v>2387</v>
      </c>
      <c r="G817" s="9">
        <v>44345372</v>
      </c>
    </row>
    <row r="818" spans="1:7" ht="94.5" x14ac:dyDescent="0.25">
      <c r="A818" s="13">
        <v>45160</v>
      </c>
      <c r="B818" s="7" t="s">
        <v>2388</v>
      </c>
      <c r="C818" s="9">
        <v>1</v>
      </c>
      <c r="D818" s="109">
        <v>1125</v>
      </c>
      <c r="E818" s="109">
        <v>1125</v>
      </c>
      <c r="F818" s="9" t="s">
        <v>2387</v>
      </c>
      <c r="G818" s="9">
        <v>44345372</v>
      </c>
    </row>
    <row r="819" spans="1:7" ht="175.5" x14ac:dyDescent="0.25">
      <c r="A819" s="13">
        <v>45160</v>
      </c>
      <c r="B819" s="7" t="s">
        <v>2389</v>
      </c>
      <c r="C819" s="9">
        <v>1</v>
      </c>
      <c r="D819" s="109">
        <v>5327.8</v>
      </c>
      <c r="E819" s="109">
        <v>5327.8</v>
      </c>
      <c r="F819" s="9" t="s">
        <v>1400</v>
      </c>
      <c r="G819" s="9">
        <v>6882072</v>
      </c>
    </row>
    <row r="820" spans="1:7" ht="94.5" x14ac:dyDescent="0.25">
      <c r="A820" s="13">
        <v>45160</v>
      </c>
      <c r="B820" s="7" t="s">
        <v>2390</v>
      </c>
      <c r="C820" s="9">
        <v>1</v>
      </c>
      <c r="D820" s="109">
        <v>10150</v>
      </c>
      <c r="E820" s="109">
        <v>10150</v>
      </c>
      <c r="F820" s="9" t="s">
        <v>993</v>
      </c>
      <c r="G820" s="9">
        <v>46720111</v>
      </c>
    </row>
    <row r="821" spans="1:7" ht="121.5" x14ac:dyDescent="0.25">
      <c r="A821" s="13">
        <v>45160</v>
      </c>
      <c r="B821" s="7" t="s">
        <v>2391</v>
      </c>
      <c r="C821" s="9">
        <v>1</v>
      </c>
      <c r="D821" s="109">
        <v>4940</v>
      </c>
      <c r="E821" s="109">
        <v>4940</v>
      </c>
      <c r="F821" s="9" t="s">
        <v>2392</v>
      </c>
      <c r="G821" s="9">
        <v>19791127</v>
      </c>
    </row>
    <row r="822" spans="1:7" ht="81" x14ac:dyDescent="0.25">
      <c r="A822" s="13">
        <v>45160</v>
      </c>
      <c r="B822" s="7" t="s">
        <v>2393</v>
      </c>
      <c r="C822" s="9">
        <v>1</v>
      </c>
      <c r="D822" s="109">
        <v>20350</v>
      </c>
      <c r="E822" s="109">
        <v>20350</v>
      </c>
      <c r="F822" s="9" t="s">
        <v>2394</v>
      </c>
      <c r="G822" s="9">
        <v>93023065</v>
      </c>
    </row>
    <row r="823" spans="1:7" ht="108" x14ac:dyDescent="0.25">
      <c r="A823" s="13">
        <v>45160</v>
      </c>
      <c r="B823" s="7" t="s">
        <v>2395</v>
      </c>
      <c r="C823" s="9">
        <v>1</v>
      </c>
      <c r="D823" s="109">
        <v>2800</v>
      </c>
      <c r="E823" s="109">
        <v>2800</v>
      </c>
      <c r="F823" s="9" t="s">
        <v>2396</v>
      </c>
      <c r="G823" s="9">
        <v>12128570</v>
      </c>
    </row>
    <row r="824" spans="1:7" ht="121.5" x14ac:dyDescent="0.25">
      <c r="A824" s="13">
        <v>45161</v>
      </c>
      <c r="B824" s="7" t="s">
        <v>2397</v>
      </c>
      <c r="C824" s="9">
        <v>1</v>
      </c>
      <c r="D824" s="109">
        <v>6578</v>
      </c>
      <c r="E824" s="109">
        <v>6578</v>
      </c>
      <c r="F824" s="9" t="s">
        <v>2398</v>
      </c>
      <c r="G824" s="9">
        <v>85347434</v>
      </c>
    </row>
    <row r="825" spans="1:7" ht="94.5" x14ac:dyDescent="0.25">
      <c r="A825" s="13">
        <v>45161</v>
      </c>
      <c r="B825" s="7" t="s">
        <v>2399</v>
      </c>
      <c r="C825" s="9">
        <v>1</v>
      </c>
      <c r="D825" s="109">
        <v>12150</v>
      </c>
      <c r="E825" s="109">
        <v>12150</v>
      </c>
      <c r="F825" s="9" t="s">
        <v>2400</v>
      </c>
      <c r="G825" s="9">
        <v>75334917</v>
      </c>
    </row>
    <row r="826" spans="1:7" ht="202.5" x14ac:dyDescent="0.25">
      <c r="A826" s="13">
        <v>45161</v>
      </c>
      <c r="B826" s="7" t="s">
        <v>2401</v>
      </c>
      <c r="C826" s="9">
        <v>1</v>
      </c>
      <c r="D826" s="109">
        <v>7871</v>
      </c>
      <c r="E826" s="109">
        <v>7871</v>
      </c>
      <c r="F826" s="9" t="s">
        <v>681</v>
      </c>
      <c r="G826" s="9">
        <v>1176250</v>
      </c>
    </row>
    <row r="827" spans="1:7" ht="81" x14ac:dyDescent="0.25">
      <c r="A827" s="13">
        <v>45161</v>
      </c>
      <c r="B827" s="7" t="s">
        <v>2402</v>
      </c>
      <c r="C827" s="9">
        <v>1</v>
      </c>
      <c r="D827" s="109">
        <v>3621</v>
      </c>
      <c r="E827" s="109">
        <v>3621</v>
      </c>
      <c r="F827" s="9" t="s">
        <v>681</v>
      </c>
      <c r="G827" s="9">
        <v>1176250</v>
      </c>
    </row>
    <row r="828" spans="1:7" ht="94.5" x14ac:dyDescent="0.25">
      <c r="A828" s="13">
        <v>45161</v>
      </c>
      <c r="B828" s="7" t="s">
        <v>2403</v>
      </c>
      <c r="C828" s="9">
        <f>+E828/D828</f>
        <v>11</v>
      </c>
      <c r="D828" s="109">
        <v>165</v>
      </c>
      <c r="E828" s="109">
        <v>1815</v>
      </c>
      <c r="F828" s="9" t="s">
        <v>2404</v>
      </c>
      <c r="G828" s="9" t="s">
        <v>2405</v>
      </c>
    </row>
    <row r="829" spans="1:7" ht="81" x14ac:dyDescent="0.25">
      <c r="A829" s="13">
        <v>45161</v>
      </c>
      <c r="B829" s="7" t="s">
        <v>2406</v>
      </c>
      <c r="C829" s="9">
        <f>+E829/D829</f>
        <v>2</v>
      </c>
      <c r="D829" s="109">
        <v>2004</v>
      </c>
      <c r="E829" s="109">
        <v>4008</v>
      </c>
      <c r="F829" s="9" t="s">
        <v>2407</v>
      </c>
      <c r="G829" s="9">
        <v>99074303</v>
      </c>
    </row>
    <row r="830" spans="1:7" ht="81" x14ac:dyDescent="0.25">
      <c r="A830" s="13">
        <v>45161</v>
      </c>
      <c r="B830" s="7" t="s">
        <v>2408</v>
      </c>
      <c r="C830" s="9">
        <v>1</v>
      </c>
      <c r="D830" s="109">
        <v>6650</v>
      </c>
      <c r="E830" s="109">
        <v>6650</v>
      </c>
      <c r="F830" s="9" t="s">
        <v>2409</v>
      </c>
      <c r="G830" s="9">
        <v>12128570</v>
      </c>
    </row>
    <row r="831" spans="1:7" ht="81" x14ac:dyDescent="0.25">
      <c r="A831" s="13">
        <v>45161</v>
      </c>
      <c r="B831" s="7" t="s">
        <v>2410</v>
      </c>
      <c r="C831" s="9">
        <f>+E831/D831</f>
        <v>6793</v>
      </c>
      <c r="D831" s="109">
        <v>3.68</v>
      </c>
      <c r="E831" s="109">
        <f>+D831*6793</f>
        <v>24998.240000000002</v>
      </c>
      <c r="F831" s="9" t="s">
        <v>2411</v>
      </c>
      <c r="G831" s="9">
        <v>115367624</v>
      </c>
    </row>
    <row r="832" spans="1:7" ht="108" x14ac:dyDescent="0.25">
      <c r="A832" s="13">
        <v>45161</v>
      </c>
      <c r="B832" s="7" t="s">
        <v>2412</v>
      </c>
      <c r="C832" s="9">
        <f>+E832/D832</f>
        <v>1000</v>
      </c>
      <c r="D832" s="109">
        <v>1.3467</v>
      </c>
      <c r="E832" s="109">
        <f>+D832*1000</f>
        <v>1346.7</v>
      </c>
      <c r="F832" s="9" t="s">
        <v>2413</v>
      </c>
      <c r="G832" s="9">
        <v>99074303</v>
      </c>
    </row>
    <row r="833" spans="1:7" ht="121.5" x14ac:dyDescent="0.25">
      <c r="A833" s="13">
        <v>45161</v>
      </c>
      <c r="B833" s="7" t="s">
        <v>2414</v>
      </c>
      <c r="C833" s="9">
        <v>1</v>
      </c>
      <c r="D833" s="109">
        <v>1578.7</v>
      </c>
      <c r="E833" s="109">
        <v>1578.7</v>
      </c>
      <c r="F833" s="9" t="s">
        <v>2415</v>
      </c>
      <c r="G833" s="9">
        <v>5353637</v>
      </c>
    </row>
    <row r="834" spans="1:7" ht="148.5" x14ac:dyDescent="0.25">
      <c r="A834" s="13">
        <v>45162</v>
      </c>
      <c r="B834" s="7" t="s">
        <v>2416</v>
      </c>
      <c r="C834" s="9">
        <v>1</v>
      </c>
      <c r="D834" s="109">
        <v>2217.3000000000002</v>
      </c>
      <c r="E834" s="109">
        <v>2217.3000000000002</v>
      </c>
      <c r="F834" s="9" t="s">
        <v>2417</v>
      </c>
      <c r="G834" s="9">
        <v>48327581</v>
      </c>
    </row>
    <row r="835" spans="1:7" ht="54" x14ac:dyDescent="0.25">
      <c r="A835" s="13">
        <v>45162</v>
      </c>
      <c r="B835" s="7" t="s">
        <v>2418</v>
      </c>
      <c r="C835" s="9">
        <v>1</v>
      </c>
      <c r="D835" s="109">
        <v>10808.48</v>
      </c>
      <c r="E835" s="109">
        <v>10808.48</v>
      </c>
      <c r="F835" s="9" t="s">
        <v>2417</v>
      </c>
      <c r="G835" s="9">
        <v>48327581</v>
      </c>
    </row>
    <row r="836" spans="1:7" ht="81" x14ac:dyDescent="0.25">
      <c r="A836" s="13">
        <v>45162</v>
      </c>
      <c r="B836" s="7" t="s">
        <v>2419</v>
      </c>
      <c r="C836" s="9">
        <v>1</v>
      </c>
      <c r="D836" s="109">
        <v>11900</v>
      </c>
      <c r="E836" s="109">
        <v>11900</v>
      </c>
      <c r="F836" s="9" t="s">
        <v>2420</v>
      </c>
      <c r="G836" s="9">
        <v>79607926</v>
      </c>
    </row>
    <row r="837" spans="1:7" ht="67.5" x14ac:dyDescent="0.25">
      <c r="A837" s="13">
        <v>45162</v>
      </c>
      <c r="B837" s="7" t="s">
        <v>2421</v>
      </c>
      <c r="C837" s="9">
        <f>+E837/D837</f>
        <v>15000.000000000002</v>
      </c>
      <c r="D837" s="109">
        <v>1.1499999999999999</v>
      </c>
      <c r="E837" s="109">
        <f>+D837*15000</f>
        <v>17250</v>
      </c>
      <c r="F837" s="9" t="s">
        <v>2422</v>
      </c>
      <c r="G837" s="9">
        <v>35370122</v>
      </c>
    </row>
    <row r="838" spans="1:7" ht="54" x14ac:dyDescent="0.25">
      <c r="A838" s="13">
        <v>45162</v>
      </c>
      <c r="B838" s="7" t="s">
        <v>2423</v>
      </c>
      <c r="C838" s="9">
        <v>1</v>
      </c>
      <c r="D838" s="109">
        <v>18414.400000000001</v>
      </c>
      <c r="E838" s="109">
        <v>18414.400000000001</v>
      </c>
      <c r="F838" s="9" t="s">
        <v>1986</v>
      </c>
      <c r="G838" s="9">
        <v>4607686</v>
      </c>
    </row>
    <row r="839" spans="1:7" ht="54" x14ac:dyDescent="0.25">
      <c r="A839" s="13">
        <v>45162</v>
      </c>
      <c r="B839" s="7" t="s">
        <v>2424</v>
      </c>
      <c r="C839" s="9">
        <v>1</v>
      </c>
      <c r="D839" s="109">
        <v>4492.5</v>
      </c>
      <c r="E839" s="109">
        <v>4492.5</v>
      </c>
      <c r="F839" s="9" t="s">
        <v>2425</v>
      </c>
      <c r="G839" s="9">
        <v>42242584</v>
      </c>
    </row>
    <row r="840" spans="1:7" ht="54" x14ac:dyDescent="0.25">
      <c r="A840" s="13">
        <v>45163</v>
      </c>
      <c r="B840" s="7" t="s">
        <v>2426</v>
      </c>
      <c r="C840" s="9">
        <v>1</v>
      </c>
      <c r="D840" s="109">
        <v>13585</v>
      </c>
      <c r="E840" s="109">
        <v>13585</v>
      </c>
      <c r="F840" s="9" t="s">
        <v>1393</v>
      </c>
      <c r="G840" s="9">
        <v>25917579</v>
      </c>
    </row>
    <row r="841" spans="1:7" ht="108" x14ac:dyDescent="0.25">
      <c r="A841" s="13">
        <v>45163</v>
      </c>
      <c r="B841" s="7" t="s">
        <v>2427</v>
      </c>
      <c r="C841" s="9">
        <v>1</v>
      </c>
      <c r="D841" s="109">
        <v>23390</v>
      </c>
      <c r="E841" s="109">
        <v>23390</v>
      </c>
      <c r="F841" s="9" t="s">
        <v>2428</v>
      </c>
      <c r="G841" s="9">
        <v>82043787</v>
      </c>
    </row>
    <row r="842" spans="1:7" ht="94.5" x14ac:dyDescent="0.25">
      <c r="A842" s="13">
        <v>45166</v>
      </c>
      <c r="B842" s="7" t="s">
        <v>2429</v>
      </c>
      <c r="C842" s="9">
        <v>1</v>
      </c>
      <c r="D842" s="109">
        <v>24500</v>
      </c>
      <c r="E842" s="109">
        <v>24500</v>
      </c>
      <c r="F842" s="9" t="s">
        <v>2430</v>
      </c>
      <c r="G842" s="9">
        <v>9722033</v>
      </c>
    </row>
    <row r="843" spans="1:7" ht="81" x14ac:dyDescent="0.25">
      <c r="A843" s="13">
        <v>45166</v>
      </c>
      <c r="B843" s="7" t="s">
        <v>2431</v>
      </c>
      <c r="C843" s="9">
        <f>+E843/D843</f>
        <v>199.99999999999997</v>
      </c>
      <c r="D843" s="109">
        <v>38.840000000000003</v>
      </c>
      <c r="E843" s="109">
        <v>7768</v>
      </c>
      <c r="F843" s="9" t="s">
        <v>1694</v>
      </c>
      <c r="G843" s="9" t="s">
        <v>985</v>
      </c>
    </row>
    <row r="844" spans="1:7" ht="256.5" x14ac:dyDescent="0.25">
      <c r="A844" s="13">
        <v>45166</v>
      </c>
      <c r="B844" s="7" t="s">
        <v>2432</v>
      </c>
      <c r="C844" s="9">
        <v>1</v>
      </c>
      <c r="D844" s="109">
        <f>13150+5750</f>
        <v>18900</v>
      </c>
      <c r="E844" s="109">
        <v>18900</v>
      </c>
      <c r="F844" s="9" t="s">
        <v>2433</v>
      </c>
      <c r="G844" s="9">
        <v>87289059</v>
      </c>
    </row>
    <row r="845" spans="1:7" ht="108" x14ac:dyDescent="0.25">
      <c r="A845" s="13">
        <v>45167</v>
      </c>
      <c r="B845" s="7" t="s">
        <v>2434</v>
      </c>
      <c r="C845" s="9">
        <v>1</v>
      </c>
      <c r="D845" s="109">
        <v>16680</v>
      </c>
      <c r="E845" s="109">
        <v>16680</v>
      </c>
      <c r="F845" s="9" t="s">
        <v>1945</v>
      </c>
      <c r="G845" s="9">
        <v>8094497</v>
      </c>
    </row>
    <row r="846" spans="1:7" ht="108" x14ac:dyDescent="0.25">
      <c r="A846" s="13">
        <v>45167</v>
      </c>
      <c r="B846" s="7" t="s">
        <v>2435</v>
      </c>
      <c r="C846" s="9">
        <v>1</v>
      </c>
      <c r="D846" s="109">
        <v>22185</v>
      </c>
      <c r="E846" s="109">
        <v>22185</v>
      </c>
      <c r="F846" s="9" t="s">
        <v>2436</v>
      </c>
      <c r="G846" s="9">
        <v>5623758</v>
      </c>
    </row>
    <row r="847" spans="1:7" ht="67.5" x14ac:dyDescent="0.25">
      <c r="A847" s="13">
        <v>45167</v>
      </c>
      <c r="B847" s="7" t="s">
        <v>2437</v>
      </c>
      <c r="C847" s="9">
        <v>1</v>
      </c>
      <c r="D847" s="109">
        <v>11020</v>
      </c>
      <c r="E847" s="109">
        <v>11020</v>
      </c>
      <c r="F847" s="9" t="s">
        <v>2438</v>
      </c>
      <c r="G847" s="9">
        <v>32895135</v>
      </c>
    </row>
    <row r="848" spans="1:7" ht="243" x14ac:dyDescent="0.25">
      <c r="A848" s="13">
        <v>45167</v>
      </c>
      <c r="B848" s="7" t="s">
        <v>2439</v>
      </c>
      <c r="C848" s="9">
        <v>1</v>
      </c>
      <c r="D848" s="109">
        <v>22900</v>
      </c>
      <c r="E848" s="109">
        <v>22900</v>
      </c>
      <c r="F848" s="9" t="s">
        <v>2440</v>
      </c>
      <c r="G848" s="9">
        <v>26012960</v>
      </c>
    </row>
    <row r="849" spans="1:7" ht="216" x14ac:dyDescent="0.25">
      <c r="A849" s="13">
        <v>45167</v>
      </c>
      <c r="B849" s="7" t="s">
        <v>2441</v>
      </c>
      <c r="C849" s="9">
        <v>1</v>
      </c>
      <c r="D849" s="109">
        <v>9550</v>
      </c>
      <c r="E849" s="109">
        <v>9550</v>
      </c>
      <c r="F849" s="9" t="s">
        <v>2440</v>
      </c>
      <c r="G849" s="9">
        <v>26012960</v>
      </c>
    </row>
    <row r="850" spans="1:7" ht="189" x14ac:dyDescent="0.25">
      <c r="A850" s="13">
        <v>45167</v>
      </c>
      <c r="B850" s="7" t="s">
        <v>2442</v>
      </c>
      <c r="C850" s="9">
        <v>1</v>
      </c>
      <c r="D850" s="109">
        <v>7606</v>
      </c>
      <c r="E850" s="109">
        <v>7606</v>
      </c>
      <c r="F850" s="9" t="s">
        <v>2443</v>
      </c>
      <c r="G850" s="9">
        <v>116468386</v>
      </c>
    </row>
    <row r="851" spans="1:7" ht="94.5" x14ac:dyDescent="0.25">
      <c r="A851" s="13">
        <v>45167</v>
      </c>
      <c r="B851" s="7" t="s">
        <v>2444</v>
      </c>
      <c r="C851" s="9">
        <f>+E851/D851</f>
        <v>200.00000000000003</v>
      </c>
      <c r="D851" s="109">
        <v>44.16</v>
      </c>
      <c r="E851" s="109">
        <v>8832</v>
      </c>
      <c r="F851" s="9" t="s">
        <v>2445</v>
      </c>
      <c r="G851" s="9">
        <v>4851498</v>
      </c>
    </row>
    <row r="852" spans="1:7" ht="94.5" x14ac:dyDescent="0.25">
      <c r="A852" s="13">
        <v>45167</v>
      </c>
      <c r="B852" s="7" t="s">
        <v>2446</v>
      </c>
      <c r="C852" s="9">
        <f>+E852/D852</f>
        <v>2300</v>
      </c>
      <c r="D852" s="109">
        <v>2.2000000000000002</v>
      </c>
      <c r="E852" s="109">
        <v>5060</v>
      </c>
      <c r="F852" s="9" t="s">
        <v>1656</v>
      </c>
      <c r="G852" s="9">
        <v>35370122</v>
      </c>
    </row>
    <row r="853" spans="1:7" ht="54" x14ac:dyDescent="0.25">
      <c r="A853" s="13">
        <v>45167</v>
      </c>
      <c r="B853" s="7" t="s">
        <v>2447</v>
      </c>
      <c r="C853" s="9">
        <v>1</v>
      </c>
      <c r="D853" s="109">
        <v>14923</v>
      </c>
      <c r="E853" s="109">
        <v>14923</v>
      </c>
      <c r="F853" s="9" t="s">
        <v>1393</v>
      </c>
      <c r="G853" s="9">
        <v>25917579</v>
      </c>
    </row>
    <row r="854" spans="1:7" ht="81" x14ac:dyDescent="0.25">
      <c r="A854" s="13">
        <v>45167</v>
      </c>
      <c r="B854" s="7" t="s">
        <v>2448</v>
      </c>
      <c r="C854" s="9">
        <f>+E854/D854</f>
        <v>2</v>
      </c>
      <c r="D854" s="109">
        <v>2855</v>
      </c>
      <c r="E854" s="109">
        <v>5710</v>
      </c>
      <c r="F854" s="9" t="s">
        <v>2407</v>
      </c>
      <c r="G854" s="9">
        <v>99074303</v>
      </c>
    </row>
    <row r="855" spans="1:7" ht="81" x14ac:dyDescent="0.25">
      <c r="A855" s="13">
        <v>45167</v>
      </c>
      <c r="B855" s="7" t="s">
        <v>2449</v>
      </c>
      <c r="C855" s="9">
        <f>+E855/D855</f>
        <v>80</v>
      </c>
      <c r="D855" s="109">
        <v>163.99</v>
      </c>
      <c r="E855" s="109">
        <v>13119.2</v>
      </c>
      <c r="F855" s="9" t="s">
        <v>2450</v>
      </c>
      <c r="G855" s="9">
        <v>62878883</v>
      </c>
    </row>
    <row r="856" spans="1:7" ht="121.5" x14ac:dyDescent="0.25">
      <c r="A856" s="13">
        <v>45167</v>
      </c>
      <c r="B856" s="7" t="s">
        <v>2451</v>
      </c>
      <c r="C856" s="9">
        <v>1</v>
      </c>
      <c r="D856" s="109">
        <v>6750</v>
      </c>
      <c r="E856" s="109">
        <v>6750</v>
      </c>
      <c r="F856" s="9" t="s">
        <v>1372</v>
      </c>
      <c r="G856" s="9">
        <v>14199947</v>
      </c>
    </row>
    <row r="857" spans="1:7" ht="81" x14ac:dyDescent="0.25">
      <c r="A857" s="13">
        <v>45167</v>
      </c>
      <c r="B857" s="7" t="s">
        <v>2452</v>
      </c>
      <c r="C857" s="9">
        <v>1</v>
      </c>
      <c r="D857" s="109">
        <v>3800</v>
      </c>
      <c r="E857" s="109">
        <v>3800</v>
      </c>
      <c r="F857" s="9" t="s">
        <v>1697</v>
      </c>
      <c r="G857" s="9">
        <v>8350132</v>
      </c>
    </row>
    <row r="858" spans="1:7" ht="108" x14ac:dyDescent="0.25">
      <c r="A858" s="13">
        <v>45168</v>
      </c>
      <c r="B858" s="7" t="s">
        <v>2453</v>
      </c>
      <c r="C858" s="9">
        <v>1</v>
      </c>
      <c r="D858" s="109">
        <v>8925</v>
      </c>
      <c r="E858" s="109">
        <v>8925</v>
      </c>
      <c r="F858" s="9" t="s">
        <v>2454</v>
      </c>
      <c r="G858" s="9">
        <v>6776345</v>
      </c>
    </row>
    <row r="859" spans="1:7" ht="135" x14ac:dyDescent="0.25">
      <c r="A859" s="13">
        <v>45168</v>
      </c>
      <c r="B859" s="7" t="s">
        <v>2455</v>
      </c>
      <c r="C859" s="9">
        <v>1</v>
      </c>
      <c r="D859" s="109">
        <v>16270</v>
      </c>
      <c r="E859" s="109">
        <v>16270</v>
      </c>
      <c r="F859" s="9" t="s">
        <v>2188</v>
      </c>
      <c r="G859" s="9">
        <v>87098237</v>
      </c>
    </row>
    <row r="860" spans="1:7" ht="108" x14ac:dyDescent="0.25">
      <c r="A860" s="13">
        <v>45168</v>
      </c>
      <c r="B860" s="7" t="s">
        <v>2456</v>
      </c>
      <c r="C860" s="9">
        <v>1</v>
      </c>
      <c r="D860" s="109">
        <v>6755</v>
      </c>
      <c r="E860" s="109">
        <v>6755</v>
      </c>
      <c r="F860" s="9" t="s">
        <v>1323</v>
      </c>
      <c r="G860" s="9">
        <v>5686776</v>
      </c>
    </row>
    <row r="861" spans="1:7" ht="81" x14ac:dyDescent="0.25">
      <c r="A861" s="13">
        <v>45168</v>
      </c>
      <c r="B861" s="7" t="s">
        <v>2457</v>
      </c>
      <c r="C861" s="9">
        <v>1</v>
      </c>
      <c r="D861" s="109">
        <v>6850</v>
      </c>
      <c r="E861" s="109">
        <v>6850</v>
      </c>
      <c r="F861" s="9" t="s">
        <v>2152</v>
      </c>
      <c r="G861" s="9"/>
    </row>
    <row r="862" spans="1:7" ht="94.5" x14ac:dyDescent="0.25">
      <c r="A862" s="13">
        <v>45168</v>
      </c>
      <c r="B862" s="7" t="s">
        <v>2458</v>
      </c>
      <c r="C862" s="9">
        <v>1</v>
      </c>
      <c r="D862" s="109">
        <v>24552.35</v>
      </c>
      <c r="E862" s="109">
        <v>24552.35</v>
      </c>
      <c r="F862" s="9" t="s">
        <v>2454</v>
      </c>
      <c r="G862" s="9">
        <v>6776345</v>
      </c>
    </row>
    <row r="863" spans="1:7" ht="148.5" x14ac:dyDescent="0.25">
      <c r="A863" s="13">
        <v>45168</v>
      </c>
      <c r="B863" s="7" t="s">
        <v>2459</v>
      </c>
      <c r="C863" s="9">
        <v>1</v>
      </c>
      <c r="D863" s="109">
        <v>2425</v>
      </c>
      <c r="E863" s="109">
        <v>2425</v>
      </c>
      <c r="F863" s="9" t="s">
        <v>2460</v>
      </c>
      <c r="G863" s="9">
        <v>33271682</v>
      </c>
    </row>
    <row r="864" spans="1:7" ht="162" x14ac:dyDescent="0.25">
      <c r="A864" s="13">
        <v>45168</v>
      </c>
      <c r="B864" s="7" t="s">
        <v>2461</v>
      </c>
      <c r="C864" s="9">
        <v>1</v>
      </c>
      <c r="D864" s="109">
        <v>24300</v>
      </c>
      <c r="E864" s="109">
        <v>24300</v>
      </c>
      <c r="F864" s="9" t="s">
        <v>2462</v>
      </c>
      <c r="G864" s="9">
        <v>5010241</v>
      </c>
    </row>
    <row r="865" spans="1:7" ht="108" x14ac:dyDescent="0.25">
      <c r="A865" s="13">
        <v>45169</v>
      </c>
      <c r="B865" s="7" t="s">
        <v>2463</v>
      </c>
      <c r="C865" s="9">
        <v>1</v>
      </c>
      <c r="D865" s="109">
        <v>10500</v>
      </c>
      <c r="E865" s="109">
        <v>10500</v>
      </c>
      <c r="F865" s="9" t="s">
        <v>2173</v>
      </c>
      <c r="G865" s="9">
        <v>77774329</v>
      </c>
    </row>
    <row r="866" spans="1:7" ht="81" x14ac:dyDescent="0.25">
      <c r="A866" s="13">
        <v>45169</v>
      </c>
      <c r="B866" s="7" t="s">
        <v>2464</v>
      </c>
      <c r="C866" s="9">
        <v>1</v>
      </c>
      <c r="D866" s="109">
        <v>2400</v>
      </c>
      <c r="E866" s="109">
        <v>2400</v>
      </c>
      <c r="F866" s="9" t="s">
        <v>2465</v>
      </c>
      <c r="G866" s="9">
        <v>2626292</v>
      </c>
    </row>
    <row r="867" spans="1:7" ht="81" x14ac:dyDescent="0.25">
      <c r="A867" s="13">
        <v>45169</v>
      </c>
      <c r="B867" s="7" t="s">
        <v>2466</v>
      </c>
      <c r="C867" s="9">
        <v>1</v>
      </c>
      <c r="D867" s="109">
        <v>4200</v>
      </c>
      <c r="E867" s="109">
        <v>4200</v>
      </c>
      <c r="F867" s="9" t="s">
        <v>1608</v>
      </c>
      <c r="G867" s="9">
        <v>42860911</v>
      </c>
    </row>
    <row r="868" spans="1:7" x14ac:dyDescent="0.25">
      <c r="A868" s="209" t="s">
        <v>2468</v>
      </c>
      <c r="B868" s="210"/>
      <c r="C868" s="210"/>
      <c r="D868" s="210"/>
      <c r="E868" s="210"/>
      <c r="F868" s="210"/>
      <c r="G868" s="210"/>
    </row>
    <row r="869" spans="1:7" ht="54" x14ac:dyDescent="0.25">
      <c r="A869" s="13">
        <v>45170</v>
      </c>
      <c r="B869" s="7" t="s">
        <v>2469</v>
      </c>
      <c r="C869" s="16">
        <f>+E869/D869</f>
        <v>2</v>
      </c>
      <c r="D869" s="8">
        <v>635</v>
      </c>
      <c r="E869" s="46">
        <v>1270</v>
      </c>
      <c r="F869" s="9" t="s">
        <v>1976</v>
      </c>
      <c r="G869" s="9">
        <v>11910070</v>
      </c>
    </row>
    <row r="870" spans="1:7" ht="40.5" x14ac:dyDescent="0.25">
      <c r="A870" s="13">
        <v>45170</v>
      </c>
      <c r="B870" s="7" t="s">
        <v>2470</v>
      </c>
      <c r="C870" s="16">
        <v>1</v>
      </c>
      <c r="D870" s="8">
        <v>9850</v>
      </c>
      <c r="E870" s="46">
        <v>9850</v>
      </c>
      <c r="F870" s="9" t="s">
        <v>2471</v>
      </c>
      <c r="G870" s="9">
        <v>17517583</v>
      </c>
    </row>
    <row r="871" spans="1:7" ht="121.5" x14ac:dyDescent="0.25">
      <c r="A871" s="13">
        <v>45173</v>
      </c>
      <c r="B871" s="7" t="s">
        <v>2472</v>
      </c>
      <c r="C871" s="16">
        <v>1</v>
      </c>
      <c r="D871" s="8">
        <v>24900</v>
      </c>
      <c r="E871" s="46">
        <v>24900</v>
      </c>
      <c r="F871" s="9" t="s">
        <v>1719</v>
      </c>
      <c r="G871" s="9">
        <v>26012960</v>
      </c>
    </row>
    <row r="872" spans="1:7" ht="229.5" x14ac:dyDescent="0.25">
      <c r="A872" s="13">
        <v>45174</v>
      </c>
      <c r="B872" s="7" t="s">
        <v>2473</v>
      </c>
      <c r="C872" s="16">
        <v>1</v>
      </c>
      <c r="D872" s="8">
        <v>18875</v>
      </c>
      <c r="E872" s="46">
        <v>18875</v>
      </c>
      <c r="F872" s="9" t="s">
        <v>2474</v>
      </c>
      <c r="G872" s="9">
        <v>23592230</v>
      </c>
    </row>
    <row r="873" spans="1:7" ht="94.5" x14ac:dyDescent="0.25">
      <c r="A873" s="13">
        <v>45174</v>
      </c>
      <c r="B873" s="7" t="s">
        <v>2475</v>
      </c>
      <c r="C873" s="16">
        <v>1</v>
      </c>
      <c r="D873" s="8">
        <v>3275</v>
      </c>
      <c r="E873" s="46">
        <v>3275</v>
      </c>
      <c r="F873" s="9" t="s">
        <v>2476</v>
      </c>
      <c r="G873" s="9">
        <v>9929886</v>
      </c>
    </row>
    <row r="874" spans="1:7" ht="108" x14ac:dyDescent="0.25">
      <c r="A874" s="13">
        <v>45174</v>
      </c>
      <c r="B874" s="7" t="s">
        <v>2477</v>
      </c>
      <c r="C874" s="16">
        <v>1</v>
      </c>
      <c r="D874" s="8">
        <v>6500</v>
      </c>
      <c r="E874" s="46">
        <v>6500</v>
      </c>
      <c r="F874" s="9" t="s">
        <v>2226</v>
      </c>
      <c r="G874" s="9">
        <v>62869396</v>
      </c>
    </row>
    <row r="875" spans="1:7" ht="81" x14ac:dyDescent="0.25">
      <c r="A875" s="13">
        <v>45174</v>
      </c>
      <c r="B875" s="7" t="s">
        <v>2478</v>
      </c>
      <c r="C875" s="16">
        <v>1</v>
      </c>
      <c r="D875" s="8">
        <v>1550</v>
      </c>
      <c r="E875" s="46">
        <v>1550</v>
      </c>
      <c r="F875" s="9" t="s">
        <v>2226</v>
      </c>
      <c r="G875" s="9">
        <v>62869396</v>
      </c>
    </row>
    <row r="876" spans="1:7" ht="67.5" x14ac:dyDescent="0.25">
      <c r="A876" s="13">
        <v>45174</v>
      </c>
      <c r="B876" s="7" t="s">
        <v>2479</v>
      </c>
      <c r="C876" s="16">
        <f>+E876/D876</f>
        <v>10</v>
      </c>
      <c r="D876" s="8">
        <v>775</v>
      </c>
      <c r="E876" s="46">
        <f>+D876*10</f>
        <v>7750</v>
      </c>
      <c r="F876" s="9" t="s">
        <v>1393</v>
      </c>
      <c r="G876" s="9">
        <v>25917579</v>
      </c>
    </row>
    <row r="877" spans="1:7" ht="121.5" x14ac:dyDescent="0.25">
      <c r="A877" s="13">
        <v>45174</v>
      </c>
      <c r="B877" s="7" t="s">
        <v>2480</v>
      </c>
      <c r="C877" s="16">
        <v>1</v>
      </c>
      <c r="D877" s="8">
        <v>18000</v>
      </c>
      <c r="E877" s="46">
        <v>18000</v>
      </c>
      <c r="F877" s="9" t="s">
        <v>2481</v>
      </c>
      <c r="G877" s="9">
        <v>3057917</v>
      </c>
    </row>
    <row r="878" spans="1:7" ht="67.5" x14ac:dyDescent="0.25">
      <c r="A878" s="13">
        <v>45176</v>
      </c>
      <c r="B878" s="7" t="s">
        <v>2482</v>
      </c>
      <c r="C878" s="16">
        <v>1</v>
      </c>
      <c r="D878" s="8">
        <v>7462</v>
      </c>
      <c r="E878" s="46">
        <v>7462</v>
      </c>
      <c r="F878" s="9" t="s">
        <v>681</v>
      </c>
      <c r="G878" s="9">
        <v>1176250</v>
      </c>
    </row>
    <row r="879" spans="1:7" ht="175.5" x14ac:dyDescent="0.25">
      <c r="A879" s="13">
        <v>45176</v>
      </c>
      <c r="B879" s="7" t="s">
        <v>2483</v>
      </c>
      <c r="C879" s="16">
        <v>1</v>
      </c>
      <c r="D879" s="8">
        <v>6575</v>
      </c>
      <c r="E879" s="46">
        <v>6575</v>
      </c>
      <c r="F879" s="9" t="s">
        <v>2440</v>
      </c>
      <c r="G879" s="9">
        <v>26012960</v>
      </c>
    </row>
    <row r="880" spans="1:7" ht="94.5" x14ac:dyDescent="0.25">
      <c r="A880" s="13">
        <v>45177</v>
      </c>
      <c r="B880" s="7" t="s">
        <v>2484</v>
      </c>
      <c r="C880" s="16">
        <v>1</v>
      </c>
      <c r="D880" s="8">
        <v>4800</v>
      </c>
      <c r="E880" s="46">
        <v>4800</v>
      </c>
      <c r="F880" s="9" t="s">
        <v>2485</v>
      </c>
      <c r="G880" s="9" t="s">
        <v>2486</v>
      </c>
    </row>
    <row r="881" spans="1:7" ht="243" x14ac:dyDescent="0.25">
      <c r="A881" s="13">
        <v>45177</v>
      </c>
      <c r="B881" s="7" t="s">
        <v>2487</v>
      </c>
      <c r="C881" s="16">
        <v>1</v>
      </c>
      <c r="D881" s="8">
        <v>24106</v>
      </c>
      <c r="E881" s="46">
        <v>24106</v>
      </c>
      <c r="F881" s="9" t="s">
        <v>2440</v>
      </c>
      <c r="G881" s="9">
        <v>26012960</v>
      </c>
    </row>
    <row r="882" spans="1:7" ht="108" x14ac:dyDescent="0.25">
      <c r="A882" s="13">
        <v>45177</v>
      </c>
      <c r="B882" s="7" t="s">
        <v>2488</v>
      </c>
      <c r="C882" s="16">
        <v>1</v>
      </c>
      <c r="D882" s="8">
        <v>23400</v>
      </c>
      <c r="E882" s="46">
        <v>23400</v>
      </c>
      <c r="F882" s="9" t="s">
        <v>2489</v>
      </c>
      <c r="G882" s="9">
        <v>111792487</v>
      </c>
    </row>
    <row r="883" spans="1:7" ht="81" x14ac:dyDescent="0.25">
      <c r="A883" s="13">
        <v>45177</v>
      </c>
      <c r="B883" s="7" t="s">
        <v>2490</v>
      </c>
      <c r="C883" s="16">
        <f>+E883/D883</f>
        <v>10</v>
      </c>
      <c r="D883" s="8">
        <v>148</v>
      </c>
      <c r="E883" s="46">
        <f>+D883*10</f>
        <v>1480</v>
      </c>
      <c r="F883" s="9" t="s">
        <v>1247</v>
      </c>
      <c r="G883" s="9">
        <v>109524977</v>
      </c>
    </row>
    <row r="884" spans="1:7" ht="121.5" x14ac:dyDescent="0.25">
      <c r="A884" s="13">
        <v>45177</v>
      </c>
      <c r="B884" s="7" t="s">
        <v>2491</v>
      </c>
      <c r="C884" s="16">
        <v>1</v>
      </c>
      <c r="D884" s="8">
        <v>21600</v>
      </c>
      <c r="E884" s="46">
        <v>21600</v>
      </c>
      <c r="F884" s="9" t="s">
        <v>1752</v>
      </c>
      <c r="G884" s="9">
        <v>7454732</v>
      </c>
    </row>
    <row r="885" spans="1:7" ht="229.5" x14ac:dyDescent="0.25">
      <c r="A885" s="13">
        <v>45177</v>
      </c>
      <c r="B885" s="7" t="s">
        <v>2492</v>
      </c>
      <c r="C885" s="16">
        <v>1</v>
      </c>
      <c r="D885" s="110">
        <v>24998</v>
      </c>
      <c r="E885" s="8">
        <v>24998</v>
      </c>
      <c r="F885" s="9" t="s">
        <v>1986</v>
      </c>
      <c r="G885" s="9">
        <v>4607686</v>
      </c>
    </row>
    <row r="886" spans="1:7" ht="391.5" x14ac:dyDescent="0.25">
      <c r="A886" s="13">
        <v>45180</v>
      </c>
      <c r="B886" s="7" t="s">
        <v>2493</v>
      </c>
      <c r="C886" s="16">
        <v>1</v>
      </c>
      <c r="D886" s="8">
        <v>23340</v>
      </c>
      <c r="E886" s="46">
        <v>23340</v>
      </c>
      <c r="F886" s="9" t="s">
        <v>2494</v>
      </c>
      <c r="G886" s="9">
        <v>8350132</v>
      </c>
    </row>
    <row r="887" spans="1:7" ht="67.5" x14ac:dyDescent="0.25">
      <c r="A887" s="13">
        <v>45180</v>
      </c>
      <c r="B887" s="7" t="s">
        <v>2495</v>
      </c>
      <c r="C887" s="16">
        <f>+E887*D887</f>
        <v>8000</v>
      </c>
      <c r="D887" s="8">
        <v>1</v>
      </c>
      <c r="E887" s="46">
        <v>8000</v>
      </c>
      <c r="F887" s="9" t="s">
        <v>1765</v>
      </c>
      <c r="G887" s="9" t="s">
        <v>12</v>
      </c>
    </row>
    <row r="888" spans="1:7" ht="148.5" x14ac:dyDescent="0.25">
      <c r="A888" s="13">
        <v>45181</v>
      </c>
      <c r="B888" s="7" t="s">
        <v>2496</v>
      </c>
      <c r="C888" s="16">
        <v>1</v>
      </c>
      <c r="D888" s="8">
        <v>16647.5</v>
      </c>
      <c r="E888" s="8">
        <v>16647.5</v>
      </c>
      <c r="F888" s="9" t="s">
        <v>946</v>
      </c>
      <c r="G888" s="9">
        <v>38231425</v>
      </c>
    </row>
    <row r="889" spans="1:7" ht="81" x14ac:dyDescent="0.25">
      <c r="A889" s="13">
        <v>45181</v>
      </c>
      <c r="B889" s="7" t="s">
        <v>2497</v>
      </c>
      <c r="C889" s="16">
        <f>+E889/D889</f>
        <v>100</v>
      </c>
      <c r="D889" s="8">
        <v>41</v>
      </c>
      <c r="E889" s="46">
        <v>4100</v>
      </c>
      <c r="F889" s="9" t="s">
        <v>946</v>
      </c>
      <c r="G889" s="9">
        <v>38231425</v>
      </c>
    </row>
    <row r="890" spans="1:7" ht="81" x14ac:dyDescent="0.25">
      <c r="A890" s="13">
        <v>45182</v>
      </c>
      <c r="B890" s="7" t="s">
        <v>2466</v>
      </c>
      <c r="C890" s="16">
        <v>1</v>
      </c>
      <c r="D890" s="8">
        <v>4200</v>
      </c>
      <c r="E890" s="46">
        <v>4200</v>
      </c>
      <c r="F890" s="9" t="s">
        <v>2498</v>
      </c>
      <c r="G890" s="9">
        <v>17517974</v>
      </c>
    </row>
    <row r="891" spans="1:7" ht="189" x14ac:dyDescent="0.25">
      <c r="A891" s="13">
        <v>45183</v>
      </c>
      <c r="B891" s="7" t="s">
        <v>2499</v>
      </c>
      <c r="C891" s="16">
        <v>1</v>
      </c>
      <c r="D891" s="8">
        <v>24000</v>
      </c>
      <c r="E891" s="46">
        <v>24000</v>
      </c>
      <c r="F891" s="9" t="s">
        <v>292</v>
      </c>
      <c r="G891" s="9">
        <v>5908248</v>
      </c>
    </row>
    <row r="892" spans="1:7" ht="148.5" x14ac:dyDescent="0.25">
      <c r="A892" s="13">
        <v>45183</v>
      </c>
      <c r="B892" s="7" t="s">
        <v>2500</v>
      </c>
      <c r="C892" s="16">
        <v>1</v>
      </c>
      <c r="D892" s="8">
        <v>6825</v>
      </c>
      <c r="E892" s="46">
        <v>6825</v>
      </c>
      <c r="F892" s="9" t="s">
        <v>2440</v>
      </c>
      <c r="G892" s="9">
        <v>26012960</v>
      </c>
    </row>
    <row r="893" spans="1:7" ht="409.5" x14ac:dyDescent="0.25">
      <c r="A893" s="13">
        <v>45183</v>
      </c>
      <c r="B893" s="7" t="s">
        <v>2501</v>
      </c>
      <c r="C893" s="16">
        <v>1</v>
      </c>
      <c r="D893" s="8">
        <v>22465.55</v>
      </c>
      <c r="E893" s="46">
        <v>22465.55</v>
      </c>
      <c r="F893" s="9" t="s">
        <v>2502</v>
      </c>
      <c r="G893" s="9">
        <v>1539167</v>
      </c>
    </row>
    <row r="894" spans="1:7" ht="94.5" x14ac:dyDescent="0.25">
      <c r="A894" s="13">
        <v>45183</v>
      </c>
      <c r="B894" s="7" t="s">
        <v>2503</v>
      </c>
      <c r="C894" s="16">
        <v>1</v>
      </c>
      <c r="D894" s="8">
        <v>24992.5</v>
      </c>
      <c r="E894" s="46">
        <v>24992.5</v>
      </c>
      <c r="F894" s="9" t="s">
        <v>292</v>
      </c>
      <c r="G894" s="9">
        <v>5908248</v>
      </c>
    </row>
    <row r="895" spans="1:7" ht="67.5" x14ac:dyDescent="0.25">
      <c r="A895" s="13">
        <v>45183</v>
      </c>
      <c r="B895" s="7" t="s">
        <v>2504</v>
      </c>
      <c r="C895" s="16">
        <v>1</v>
      </c>
      <c r="D895" s="8">
        <v>14680</v>
      </c>
      <c r="E895" s="46">
        <v>14680</v>
      </c>
      <c r="F895" s="9" t="s">
        <v>993</v>
      </c>
      <c r="G895" s="9">
        <v>46720111</v>
      </c>
    </row>
    <row r="896" spans="1:7" ht="54" x14ac:dyDescent="0.25">
      <c r="A896" s="13">
        <v>45183</v>
      </c>
      <c r="B896" s="7" t="s">
        <v>2505</v>
      </c>
      <c r="C896" s="16">
        <v>1</v>
      </c>
      <c r="D896" s="8">
        <v>1250</v>
      </c>
      <c r="E896" s="46">
        <v>1250</v>
      </c>
      <c r="F896" s="9" t="s">
        <v>993</v>
      </c>
      <c r="G896" s="9">
        <v>46720111</v>
      </c>
    </row>
    <row r="897" spans="1:7" ht="135" x14ac:dyDescent="0.25">
      <c r="A897" s="13">
        <v>45183</v>
      </c>
      <c r="B897" s="7" t="s">
        <v>2506</v>
      </c>
      <c r="C897" s="16">
        <v>1</v>
      </c>
      <c r="D897" s="8">
        <v>8800</v>
      </c>
      <c r="E897" s="46">
        <v>8800</v>
      </c>
      <c r="F897" s="9" t="s">
        <v>993</v>
      </c>
      <c r="G897" s="9">
        <v>46720111</v>
      </c>
    </row>
    <row r="898" spans="1:7" ht="54" x14ac:dyDescent="0.25">
      <c r="A898" s="13">
        <v>45183</v>
      </c>
      <c r="B898" s="7" t="s">
        <v>2507</v>
      </c>
      <c r="C898" s="16">
        <v>1</v>
      </c>
      <c r="D898" s="8">
        <v>8900</v>
      </c>
      <c r="E898" s="46">
        <v>8900</v>
      </c>
      <c r="F898" s="9" t="s">
        <v>993</v>
      </c>
      <c r="G898" s="9">
        <v>46720111</v>
      </c>
    </row>
    <row r="899" spans="1:7" ht="54" x14ac:dyDescent="0.25">
      <c r="A899" s="13">
        <v>45187</v>
      </c>
      <c r="B899" s="7" t="s">
        <v>2508</v>
      </c>
      <c r="C899" s="16">
        <v>1</v>
      </c>
      <c r="D899" s="8">
        <v>1365</v>
      </c>
      <c r="E899" s="46">
        <v>1365</v>
      </c>
      <c r="F899" s="9" t="s">
        <v>1257</v>
      </c>
      <c r="G899" s="9">
        <v>36853305</v>
      </c>
    </row>
    <row r="900" spans="1:7" ht="94.5" x14ac:dyDescent="0.25">
      <c r="A900" s="13">
        <v>45187</v>
      </c>
      <c r="B900" s="7" t="s">
        <v>2509</v>
      </c>
      <c r="C900" s="16">
        <v>1</v>
      </c>
      <c r="D900" s="8">
        <v>14841</v>
      </c>
      <c r="E900" s="46">
        <v>14841</v>
      </c>
      <c r="F900" s="9" t="s">
        <v>1621</v>
      </c>
      <c r="G900" s="9">
        <v>979767</v>
      </c>
    </row>
    <row r="901" spans="1:7" ht="40.5" x14ac:dyDescent="0.25">
      <c r="A901" s="13">
        <v>45187</v>
      </c>
      <c r="B901" s="7" t="s">
        <v>2510</v>
      </c>
      <c r="C901" s="16">
        <v>1</v>
      </c>
      <c r="D901" s="8">
        <v>1169</v>
      </c>
      <c r="E901" s="46">
        <v>1169</v>
      </c>
      <c r="F901" s="9" t="s">
        <v>1404</v>
      </c>
      <c r="G901" s="9">
        <v>89552830</v>
      </c>
    </row>
    <row r="902" spans="1:7" ht="54" x14ac:dyDescent="0.25">
      <c r="A902" s="13">
        <v>45187</v>
      </c>
      <c r="B902" s="7" t="s">
        <v>2511</v>
      </c>
      <c r="C902" s="16">
        <v>1</v>
      </c>
      <c r="D902" s="8">
        <v>5925</v>
      </c>
      <c r="E902" s="46">
        <v>5925</v>
      </c>
      <c r="F902" s="9" t="s">
        <v>2512</v>
      </c>
      <c r="G902" s="9" t="s">
        <v>1717</v>
      </c>
    </row>
    <row r="903" spans="1:7" ht="148.5" x14ac:dyDescent="0.25">
      <c r="A903" s="13">
        <v>45187</v>
      </c>
      <c r="B903" s="7" t="s">
        <v>2513</v>
      </c>
      <c r="C903" s="16">
        <v>1</v>
      </c>
      <c r="D903" s="8">
        <v>24592.5</v>
      </c>
      <c r="E903" s="46">
        <v>24592.5</v>
      </c>
      <c r="F903" s="9" t="s">
        <v>2188</v>
      </c>
      <c r="G903" s="9">
        <v>87098237</v>
      </c>
    </row>
    <row r="904" spans="1:7" ht="135" x14ac:dyDescent="0.25">
      <c r="A904" s="13">
        <v>45187</v>
      </c>
      <c r="B904" s="7" t="s">
        <v>2514</v>
      </c>
      <c r="C904" s="16">
        <v>1</v>
      </c>
      <c r="D904" s="8">
        <v>19002.75</v>
      </c>
      <c r="E904" s="46">
        <v>19002.75</v>
      </c>
      <c r="F904" s="9" t="s">
        <v>2515</v>
      </c>
      <c r="G904" s="9">
        <v>44141181</v>
      </c>
    </row>
    <row r="905" spans="1:7" ht="54" x14ac:dyDescent="0.25">
      <c r="A905" s="13">
        <v>45187</v>
      </c>
      <c r="B905" s="7" t="s">
        <v>2516</v>
      </c>
      <c r="C905" s="16">
        <v>1</v>
      </c>
      <c r="D905" s="8">
        <v>2753</v>
      </c>
      <c r="E905" s="46">
        <v>2753</v>
      </c>
      <c r="F905" s="9" t="s">
        <v>1499</v>
      </c>
      <c r="G905" s="9">
        <v>37916270</v>
      </c>
    </row>
    <row r="906" spans="1:7" ht="121.5" x14ac:dyDescent="0.25">
      <c r="A906" s="13">
        <v>45187</v>
      </c>
      <c r="B906" s="7" t="s">
        <v>2517</v>
      </c>
      <c r="C906" s="16">
        <v>1</v>
      </c>
      <c r="D906" s="8">
        <v>24600</v>
      </c>
      <c r="E906" s="46">
        <v>24600</v>
      </c>
      <c r="F906" s="9" t="s">
        <v>2440</v>
      </c>
      <c r="G906" s="9">
        <v>26012960</v>
      </c>
    </row>
    <row r="907" spans="1:7" ht="67.5" x14ac:dyDescent="0.25">
      <c r="A907" s="13">
        <v>45187</v>
      </c>
      <c r="B907" s="7" t="s">
        <v>2518</v>
      </c>
      <c r="C907" s="16">
        <v>1</v>
      </c>
      <c r="D907" s="8">
        <v>4399</v>
      </c>
      <c r="E907" s="46">
        <v>4399</v>
      </c>
      <c r="F907" s="9" t="s">
        <v>1404</v>
      </c>
      <c r="G907" s="9">
        <v>101444567</v>
      </c>
    </row>
    <row r="908" spans="1:7" ht="175.5" x14ac:dyDescent="0.25">
      <c r="A908" s="13">
        <v>45188</v>
      </c>
      <c r="B908" s="7" t="s">
        <v>2519</v>
      </c>
      <c r="C908" s="16">
        <v>1</v>
      </c>
      <c r="D908" s="8">
        <v>17194</v>
      </c>
      <c r="E908" s="46">
        <v>17194</v>
      </c>
      <c r="F908" s="9" t="s">
        <v>625</v>
      </c>
      <c r="G908" s="9">
        <v>23298561</v>
      </c>
    </row>
    <row r="909" spans="1:7" ht="121.5" x14ac:dyDescent="0.25">
      <c r="A909" s="13">
        <v>45188</v>
      </c>
      <c r="B909" s="7" t="s">
        <v>2520</v>
      </c>
      <c r="C909" s="16">
        <v>1</v>
      </c>
      <c r="D909" s="8">
        <v>19700</v>
      </c>
      <c r="E909" s="46">
        <v>19700</v>
      </c>
      <c r="F909" s="9" t="s">
        <v>2521</v>
      </c>
      <c r="G909" s="9">
        <v>21214336</v>
      </c>
    </row>
    <row r="910" spans="1:7" ht="121.5" x14ac:dyDescent="0.25">
      <c r="A910" s="13">
        <v>45188</v>
      </c>
      <c r="B910" s="7" t="s">
        <v>2522</v>
      </c>
      <c r="C910" s="16">
        <v>1</v>
      </c>
      <c r="D910" s="8">
        <v>2893</v>
      </c>
      <c r="E910" s="46">
        <v>2893</v>
      </c>
      <c r="F910" s="9" t="s">
        <v>681</v>
      </c>
      <c r="G910" s="9">
        <v>1176250</v>
      </c>
    </row>
    <row r="911" spans="1:7" ht="81" x14ac:dyDescent="0.25">
      <c r="A911" s="13">
        <v>45189</v>
      </c>
      <c r="B911" s="7" t="s">
        <v>2523</v>
      </c>
      <c r="C911" s="16">
        <v>1</v>
      </c>
      <c r="D911" s="8">
        <v>2196</v>
      </c>
      <c r="E911" s="46">
        <v>2196</v>
      </c>
      <c r="F911" s="9" t="s">
        <v>1898</v>
      </c>
      <c r="G911" s="9">
        <v>40706206</v>
      </c>
    </row>
    <row r="912" spans="1:7" ht="94.5" x14ac:dyDescent="0.25">
      <c r="A912" s="13">
        <v>45189</v>
      </c>
      <c r="B912" s="7" t="s">
        <v>2524</v>
      </c>
      <c r="C912" s="16">
        <v>1</v>
      </c>
      <c r="D912" s="8">
        <v>3592</v>
      </c>
      <c r="E912" s="46">
        <v>3592</v>
      </c>
      <c r="F912" s="9" t="s">
        <v>420</v>
      </c>
      <c r="G912" s="9">
        <v>47631317</v>
      </c>
    </row>
    <row r="913" spans="1:7" ht="189" x14ac:dyDescent="0.25">
      <c r="A913" s="13">
        <v>45189</v>
      </c>
      <c r="B913" s="7" t="s">
        <v>2525</v>
      </c>
      <c r="C913" s="16">
        <v>1</v>
      </c>
      <c r="D913" s="8">
        <v>10155</v>
      </c>
      <c r="E913" s="46">
        <v>10155</v>
      </c>
      <c r="F913" s="9" t="s">
        <v>1295</v>
      </c>
      <c r="G913" s="9">
        <v>66545463</v>
      </c>
    </row>
    <row r="914" spans="1:7" ht="162" x14ac:dyDescent="0.25">
      <c r="A914" s="13">
        <v>45190</v>
      </c>
      <c r="B914" s="7" t="s">
        <v>2526</v>
      </c>
      <c r="C914" s="16">
        <v>1</v>
      </c>
      <c r="D914" s="8">
        <v>10021</v>
      </c>
      <c r="E914" s="46">
        <v>10021</v>
      </c>
      <c r="F914" s="9" t="s">
        <v>2257</v>
      </c>
      <c r="G914" s="9">
        <v>3162753</v>
      </c>
    </row>
    <row r="915" spans="1:7" ht="40.5" x14ac:dyDescent="0.25">
      <c r="A915" s="13">
        <v>45190</v>
      </c>
      <c r="B915" s="7" t="s">
        <v>2527</v>
      </c>
      <c r="C915" s="16">
        <v>1</v>
      </c>
      <c r="D915" s="8">
        <v>29071.68</v>
      </c>
      <c r="E915" s="46">
        <v>29071.68</v>
      </c>
      <c r="F915" s="9" t="s">
        <v>2528</v>
      </c>
      <c r="G915" s="9" t="s">
        <v>2529</v>
      </c>
    </row>
    <row r="916" spans="1:7" ht="54" x14ac:dyDescent="0.25">
      <c r="A916" s="13">
        <v>45190</v>
      </c>
      <c r="B916" s="7" t="s">
        <v>2530</v>
      </c>
      <c r="C916" s="16">
        <v>1</v>
      </c>
      <c r="D916" s="8">
        <v>7330</v>
      </c>
      <c r="E916" s="46">
        <v>7330</v>
      </c>
      <c r="F916" s="9" t="s">
        <v>1499</v>
      </c>
      <c r="G916" s="9">
        <v>37916270</v>
      </c>
    </row>
    <row r="917" spans="1:7" ht="135" x14ac:dyDescent="0.25">
      <c r="A917" s="13">
        <v>45191</v>
      </c>
      <c r="B917" s="7" t="s">
        <v>2531</v>
      </c>
      <c r="C917" s="16">
        <v>1</v>
      </c>
      <c r="D917" s="8">
        <v>22500</v>
      </c>
      <c r="E917" s="46">
        <v>22500</v>
      </c>
      <c r="F917" s="9" t="s">
        <v>1412</v>
      </c>
      <c r="G917" s="9">
        <v>1532227</v>
      </c>
    </row>
    <row r="918" spans="1:7" ht="108" x14ac:dyDescent="0.25">
      <c r="A918" s="13">
        <v>45191</v>
      </c>
      <c r="B918" s="7" t="s">
        <v>2532</v>
      </c>
      <c r="C918" s="16">
        <f>+E918/D918</f>
        <v>8000</v>
      </c>
      <c r="D918" s="8">
        <v>3.12</v>
      </c>
      <c r="E918" s="46">
        <v>24960</v>
      </c>
      <c r="F918" s="9" t="s">
        <v>1323</v>
      </c>
      <c r="G918" s="9">
        <v>5686776</v>
      </c>
    </row>
    <row r="919" spans="1:7" ht="108" x14ac:dyDescent="0.25">
      <c r="A919" s="13">
        <v>45191</v>
      </c>
      <c r="B919" s="7" t="s">
        <v>2533</v>
      </c>
      <c r="C919" s="16">
        <f>+E919/D919</f>
        <v>8000</v>
      </c>
      <c r="D919" s="8">
        <v>3.12</v>
      </c>
      <c r="E919" s="46">
        <v>24960</v>
      </c>
      <c r="F919" s="9" t="s">
        <v>1323</v>
      </c>
      <c r="G919" s="9">
        <v>5686776</v>
      </c>
    </row>
    <row r="920" spans="1:7" ht="175.5" x14ac:dyDescent="0.25">
      <c r="A920" s="13">
        <v>45191</v>
      </c>
      <c r="B920" s="7" t="s">
        <v>2534</v>
      </c>
      <c r="C920" s="16">
        <v>1</v>
      </c>
      <c r="D920" s="8">
        <v>7374.8</v>
      </c>
      <c r="E920" s="46">
        <v>7374.8</v>
      </c>
      <c r="F920" s="9" t="s">
        <v>1291</v>
      </c>
      <c r="G920" s="9">
        <v>99074303</v>
      </c>
    </row>
    <row r="921" spans="1:7" ht="94.5" x14ac:dyDescent="0.25">
      <c r="A921" s="13">
        <v>45191</v>
      </c>
      <c r="B921" s="7" t="s">
        <v>2535</v>
      </c>
      <c r="C921" s="16">
        <v>1</v>
      </c>
      <c r="D921" s="8">
        <v>24990.82</v>
      </c>
      <c r="E921" s="8">
        <v>24990.82</v>
      </c>
      <c r="F921" s="9" t="s">
        <v>2454</v>
      </c>
      <c r="G921" s="9">
        <v>6776345</v>
      </c>
    </row>
    <row r="922" spans="1:7" ht="94.5" x14ac:dyDescent="0.25">
      <c r="A922" s="13">
        <v>45194</v>
      </c>
      <c r="B922" s="7" t="s">
        <v>2536</v>
      </c>
      <c r="C922" s="16">
        <v>1</v>
      </c>
      <c r="D922" s="8">
        <v>1375</v>
      </c>
      <c r="E922" s="46">
        <v>1375</v>
      </c>
      <c r="F922" s="9" t="s">
        <v>2537</v>
      </c>
      <c r="G922" s="9">
        <v>81150245</v>
      </c>
    </row>
    <row r="923" spans="1:7" ht="94.5" x14ac:dyDescent="0.25">
      <c r="A923" s="13">
        <v>45194</v>
      </c>
      <c r="B923" s="7" t="s">
        <v>2538</v>
      </c>
      <c r="C923" s="16">
        <v>1</v>
      </c>
      <c r="D923" s="8">
        <v>950</v>
      </c>
      <c r="E923" s="46">
        <v>9500</v>
      </c>
      <c r="F923" s="9" t="s">
        <v>2539</v>
      </c>
      <c r="G923" s="9">
        <v>65284933</v>
      </c>
    </row>
    <row r="924" spans="1:7" ht="67.5" x14ac:dyDescent="0.25">
      <c r="A924" s="13">
        <v>45194</v>
      </c>
      <c r="B924" s="7" t="s">
        <v>2540</v>
      </c>
      <c r="C924" s="16">
        <v>1</v>
      </c>
      <c r="D924" s="8">
        <v>19549.75</v>
      </c>
      <c r="E924" s="46">
        <v>19549.75</v>
      </c>
      <c r="F924" s="9" t="s">
        <v>2502</v>
      </c>
      <c r="G924" s="9">
        <v>1539167</v>
      </c>
    </row>
    <row r="925" spans="1:7" ht="54" x14ac:dyDescent="0.25">
      <c r="A925" s="13">
        <v>45194</v>
      </c>
      <c r="B925" s="7" t="s">
        <v>2541</v>
      </c>
      <c r="C925" s="16">
        <v>1</v>
      </c>
      <c r="D925" s="8">
        <v>18026</v>
      </c>
      <c r="E925" s="46">
        <v>18026</v>
      </c>
      <c r="F925" s="9" t="s">
        <v>1393</v>
      </c>
      <c r="G925" s="9">
        <v>25917579</v>
      </c>
    </row>
    <row r="926" spans="1:7" ht="81" x14ac:dyDescent="0.25">
      <c r="A926" s="13">
        <v>45195</v>
      </c>
      <c r="B926" s="7" t="s">
        <v>2542</v>
      </c>
      <c r="C926" s="16">
        <v>1</v>
      </c>
      <c r="D926" s="8">
        <v>2350</v>
      </c>
      <c r="E926" s="46">
        <v>2350</v>
      </c>
      <c r="F926" s="9" t="s">
        <v>2543</v>
      </c>
      <c r="G926" s="9" t="s">
        <v>2544</v>
      </c>
    </row>
    <row r="927" spans="1:7" ht="175.5" x14ac:dyDescent="0.25">
      <c r="A927" s="13">
        <v>45195</v>
      </c>
      <c r="B927" s="7" t="s">
        <v>2545</v>
      </c>
      <c r="C927" s="16">
        <v>1</v>
      </c>
      <c r="D927" s="8">
        <v>22219</v>
      </c>
      <c r="E927" s="46">
        <v>22219</v>
      </c>
      <c r="F927" s="9" t="s">
        <v>2502</v>
      </c>
      <c r="G927" s="9">
        <v>1539167</v>
      </c>
    </row>
    <row r="928" spans="1:7" ht="216" x14ac:dyDescent="0.25">
      <c r="A928" s="13">
        <v>45196</v>
      </c>
      <c r="B928" s="7" t="s">
        <v>2546</v>
      </c>
      <c r="C928" s="16">
        <v>1</v>
      </c>
      <c r="D928" s="8">
        <v>16880</v>
      </c>
      <c r="E928" s="46">
        <v>16880</v>
      </c>
      <c r="F928" s="20" t="s">
        <v>1837</v>
      </c>
      <c r="G928" s="9">
        <v>16548590</v>
      </c>
    </row>
    <row r="929" spans="1:7" ht="175.5" x14ac:dyDescent="0.25">
      <c r="A929" s="13">
        <v>45196</v>
      </c>
      <c r="B929" s="7" t="s">
        <v>2547</v>
      </c>
      <c r="C929" s="16">
        <v>1</v>
      </c>
      <c r="D929" s="8">
        <v>23800</v>
      </c>
      <c r="E929" s="46">
        <v>23800</v>
      </c>
      <c r="F929" s="9" t="s">
        <v>2548</v>
      </c>
      <c r="G929" s="9">
        <v>29010438</v>
      </c>
    </row>
    <row r="930" spans="1:7" ht="67.5" x14ac:dyDescent="0.25">
      <c r="A930" s="13">
        <v>45196</v>
      </c>
      <c r="B930" s="7" t="s">
        <v>2549</v>
      </c>
      <c r="C930" s="16">
        <v>1</v>
      </c>
      <c r="D930" s="8">
        <v>9787.5</v>
      </c>
      <c r="E930" s="46">
        <v>9787.5</v>
      </c>
      <c r="F930" s="9" t="s">
        <v>2550</v>
      </c>
      <c r="G930" s="9">
        <v>23298561</v>
      </c>
    </row>
    <row r="931" spans="1:7" ht="67.5" x14ac:dyDescent="0.25">
      <c r="A931" s="13">
        <v>45196</v>
      </c>
      <c r="B931" s="7" t="s">
        <v>2551</v>
      </c>
      <c r="C931" s="16">
        <v>1</v>
      </c>
      <c r="D931" s="8">
        <v>24100</v>
      </c>
      <c r="E931" s="46">
        <v>24100</v>
      </c>
      <c r="F931" s="9" t="s">
        <v>2552</v>
      </c>
      <c r="G931" s="9">
        <v>65777395</v>
      </c>
    </row>
    <row r="932" spans="1:7" ht="81" x14ac:dyDescent="0.25">
      <c r="A932" s="13">
        <v>45196</v>
      </c>
      <c r="B932" s="7" t="s">
        <v>2553</v>
      </c>
      <c r="C932" s="19">
        <f>+E932/D932</f>
        <v>2</v>
      </c>
      <c r="D932" s="8">
        <v>12400</v>
      </c>
      <c r="E932" s="46">
        <v>24800</v>
      </c>
      <c r="F932" s="9" t="s">
        <v>2554</v>
      </c>
      <c r="G932" s="9">
        <v>63564556</v>
      </c>
    </row>
    <row r="933" spans="1:7" ht="54" x14ac:dyDescent="0.25">
      <c r="A933" s="13">
        <v>45196</v>
      </c>
      <c r="B933" s="7" t="s">
        <v>2555</v>
      </c>
      <c r="C933" s="16">
        <v>1</v>
      </c>
      <c r="D933" s="8">
        <v>25000</v>
      </c>
      <c r="E933" s="46">
        <v>25000</v>
      </c>
      <c r="F933" s="9" t="s">
        <v>2556</v>
      </c>
      <c r="G933" s="9">
        <v>99289431</v>
      </c>
    </row>
    <row r="934" spans="1:7" ht="40.5" x14ac:dyDescent="0.25">
      <c r="A934" s="13">
        <v>45196</v>
      </c>
      <c r="B934" s="7" t="s">
        <v>2557</v>
      </c>
      <c r="C934" s="16">
        <v>1</v>
      </c>
      <c r="D934" s="8">
        <v>4050</v>
      </c>
      <c r="E934" s="46">
        <v>4050</v>
      </c>
      <c r="F934" s="9" t="s">
        <v>2443</v>
      </c>
      <c r="G934" s="9">
        <v>116468386</v>
      </c>
    </row>
    <row r="935" spans="1:7" ht="67.5" x14ac:dyDescent="0.25">
      <c r="A935" s="13">
        <v>45196</v>
      </c>
      <c r="B935" s="7" t="s">
        <v>2558</v>
      </c>
      <c r="C935" s="16">
        <f>+E935/D935</f>
        <v>2</v>
      </c>
      <c r="D935" s="8">
        <f>+E935/2</f>
        <v>3850</v>
      </c>
      <c r="E935" s="46">
        <v>7700</v>
      </c>
      <c r="F935" s="9" t="s">
        <v>2559</v>
      </c>
      <c r="G935" s="9">
        <v>4556984</v>
      </c>
    </row>
    <row r="936" spans="1:7" ht="40.5" x14ac:dyDescent="0.25">
      <c r="A936" s="13">
        <v>45196</v>
      </c>
      <c r="B936" s="7" t="s">
        <v>2560</v>
      </c>
      <c r="C936" s="16">
        <f>+E936/D936</f>
        <v>2</v>
      </c>
      <c r="D936" s="8">
        <v>3999</v>
      </c>
      <c r="E936" s="46">
        <v>7998</v>
      </c>
      <c r="F936" s="9" t="s">
        <v>1395</v>
      </c>
      <c r="G936" s="9">
        <v>32375913</v>
      </c>
    </row>
    <row r="937" spans="1:7" ht="121.5" x14ac:dyDescent="0.25">
      <c r="A937" s="13">
        <v>45196</v>
      </c>
      <c r="B937" s="7" t="s">
        <v>2561</v>
      </c>
      <c r="C937" s="16">
        <v>1</v>
      </c>
      <c r="D937" s="8">
        <v>7600</v>
      </c>
      <c r="E937" s="46">
        <v>7600</v>
      </c>
      <c r="F937" s="9" t="s">
        <v>2562</v>
      </c>
      <c r="G937" s="9">
        <v>83346104</v>
      </c>
    </row>
    <row r="938" spans="1:7" ht="162" x14ac:dyDescent="0.25">
      <c r="A938" s="13">
        <v>45196</v>
      </c>
      <c r="B938" s="7" t="s">
        <v>2563</v>
      </c>
      <c r="C938" s="16">
        <v>1</v>
      </c>
      <c r="D938" s="8">
        <v>9050.31</v>
      </c>
      <c r="E938" s="46">
        <v>9050.31</v>
      </c>
      <c r="F938" s="9" t="s">
        <v>2255</v>
      </c>
      <c r="G938" s="9">
        <v>332917</v>
      </c>
    </row>
    <row r="939" spans="1:7" ht="108" x14ac:dyDescent="0.25">
      <c r="A939" s="13">
        <v>45196</v>
      </c>
      <c r="B939" s="7" t="s">
        <v>2564</v>
      </c>
      <c r="C939" s="16">
        <v>1</v>
      </c>
      <c r="D939" s="8">
        <v>4902</v>
      </c>
      <c r="E939" s="46">
        <v>4902</v>
      </c>
      <c r="F939" s="9" t="s">
        <v>681</v>
      </c>
      <c r="G939" s="9">
        <v>1176250</v>
      </c>
    </row>
    <row r="940" spans="1:7" ht="108" x14ac:dyDescent="0.25">
      <c r="A940" s="13">
        <v>45196</v>
      </c>
      <c r="B940" s="7" t="s">
        <v>2565</v>
      </c>
      <c r="C940" s="16">
        <v>1</v>
      </c>
      <c r="D940" s="8">
        <v>23266.14</v>
      </c>
      <c r="E940" s="46">
        <v>23266.14</v>
      </c>
      <c r="F940" s="9" t="s">
        <v>2566</v>
      </c>
      <c r="G940" s="9">
        <v>48327581</v>
      </c>
    </row>
    <row r="941" spans="1:7" ht="121.5" x14ac:dyDescent="0.25">
      <c r="A941" s="13">
        <v>45196</v>
      </c>
      <c r="B941" s="7" t="s">
        <v>2567</v>
      </c>
      <c r="C941" s="16">
        <v>1</v>
      </c>
      <c r="D941" s="8">
        <v>17450</v>
      </c>
      <c r="E941" s="46">
        <v>17450</v>
      </c>
      <c r="F941" s="9" t="s">
        <v>754</v>
      </c>
      <c r="G941" s="9">
        <v>89603508</v>
      </c>
    </row>
    <row r="942" spans="1:7" ht="67.5" x14ac:dyDescent="0.25">
      <c r="A942" s="13">
        <v>45196</v>
      </c>
      <c r="B942" s="7" t="s">
        <v>2568</v>
      </c>
      <c r="C942" s="16">
        <v>1</v>
      </c>
      <c r="D942" s="8">
        <v>6600</v>
      </c>
      <c r="E942" s="46">
        <v>6600</v>
      </c>
      <c r="F942" s="9" t="s">
        <v>2569</v>
      </c>
      <c r="G942" s="9" t="s">
        <v>2570</v>
      </c>
    </row>
    <row r="943" spans="1:7" ht="67.5" x14ac:dyDescent="0.25">
      <c r="A943" s="13">
        <v>45197</v>
      </c>
      <c r="B943" s="7" t="s">
        <v>2356</v>
      </c>
      <c r="C943" s="16">
        <f>+E943/D943</f>
        <v>1000</v>
      </c>
      <c r="D943" s="8">
        <v>10.75</v>
      </c>
      <c r="E943" s="46">
        <v>10750</v>
      </c>
      <c r="F943" s="9" t="s">
        <v>2357</v>
      </c>
      <c r="G943" s="51">
        <v>77037812</v>
      </c>
    </row>
    <row r="944" spans="1:7" ht="121.5" x14ac:dyDescent="0.25">
      <c r="A944" s="13">
        <v>45197</v>
      </c>
      <c r="B944" s="7" t="s">
        <v>2571</v>
      </c>
      <c r="C944" s="16">
        <v>1</v>
      </c>
      <c r="D944" s="8">
        <v>9823.9599999999991</v>
      </c>
      <c r="E944" s="46">
        <v>9823.9599999999991</v>
      </c>
      <c r="F944" s="9" t="s">
        <v>1420</v>
      </c>
      <c r="G944" s="9">
        <v>5623758</v>
      </c>
    </row>
    <row r="945" spans="1:7" ht="108" x14ac:dyDescent="0.25">
      <c r="A945" s="13">
        <v>45198</v>
      </c>
      <c r="B945" s="7" t="s">
        <v>2572</v>
      </c>
      <c r="C945" s="16">
        <f>+E945/D945</f>
        <v>1300</v>
      </c>
      <c r="D945" s="8">
        <v>8</v>
      </c>
      <c r="E945" s="46">
        <f>+D945*1300</f>
        <v>10400</v>
      </c>
      <c r="F945" s="9" t="s">
        <v>2573</v>
      </c>
      <c r="G945" s="9">
        <v>76171450</v>
      </c>
    </row>
    <row r="946" spans="1:7" ht="94.5" x14ac:dyDescent="0.25">
      <c r="A946" s="13">
        <v>45198</v>
      </c>
      <c r="B946" s="7" t="s">
        <v>2574</v>
      </c>
      <c r="C946" s="16">
        <f>+E946/D946</f>
        <v>100</v>
      </c>
      <c r="D946" s="8">
        <v>194.5</v>
      </c>
      <c r="E946" s="46">
        <f>+D946*100</f>
        <v>19450</v>
      </c>
      <c r="F946" s="9" t="s">
        <v>2422</v>
      </c>
      <c r="G946" s="9">
        <v>35370122</v>
      </c>
    </row>
    <row r="947" spans="1:7" ht="108" x14ac:dyDescent="0.25">
      <c r="A947" s="13">
        <v>45198</v>
      </c>
      <c r="B947" s="7" t="s">
        <v>2575</v>
      </c>
      <c r="C947" s="16">
        <v>1</v>
      </c>
      <c r="D947" s="8">
        <v>1600</v>
      </c>
      <c r="E947" s="46">
        <v>1600</v>
      </c>
      <c r="F947" s="9" t="s">
        <v>2576</v>
      </c>
      <c r="G947" s="9">
        <v>20154097</v>
      </c>
    </row>
    <row r="948" spans="1:7" ht="108" x14ac:dyDescent="0.25">
      <c r="A948" s="13">
        <v>45198</v>
      </c>
      <c r="B948" s="7" t="s">
        <v>2577</v>
      </c>
      <c r="C948" s="16">
        <v>1</v>
      </c>
      <c r="D948" s="8">
        <v>9600</v>
      </c>
      <c r="E948" s="46">
        <v>9600</v>
      </c>
      <c r="F948" s="9" t="s">
        <v>2578</v>
      </c>
      <c r="G948" s="9" t="s">
        <v>12</v>
      </c>
    </row>
    <row r="949" spans="1:7" ht="108" x14ac:dyDescent="0.25">
      <c r="A949" s="13">
        <v>45198</v>
      </c>
      <c r="B949" s="7" t="s">
        <v>2579</v>
      </c>
      <c r="C949" s="16">
        <v>1</v>
      </c>
      <c r="D949" s="8">
        <v>3873.08</v>
      </c>
      <c r="E949" s="46">
        <v>3873.08</v>
      </c>
      <c r="F949" s="9" t="s">
        <v>2580</v>
      </c>
      <c r="G949" s="9">
        <v>15599191</v>
      </c>
    </row>
    <row r="950" spans="1:7" ht="81" x14ac:dyDescent="0.25">
      <c r="A950" s="13">
        <v>45198</v>
      </c>
      <c r="B950" s="7" t="s">
        <v>2581</v>
      </c>
      <c r="C950" s="16">
        <v>1</v>
      </c>
      <c r="D950" s="8">
        <v>3265.36</v>
      </c>
      <c r="E950" s="46">
        <v>3265.36</v>
      </c>
      <c r="F950" s="9" t="s">
        <v>2580</v>
      </c>
      <c r="G950" s="9">
        <v>15599191</v>
      </c>
    </row>
    <row r="951" spans="1:7" ht="108" x14ac:dyDescent="0.25">
      <c r="A951" s="13">
        <v>45198</v>
      </c>
      <c r="B951" s="7" t="s">
        <v>2582</v>
      </c>
      <c r="C951" s="16">
        <v>1</v>
      </c>
      <c r="D951" s="8">
        <v>2700</v>
      </c>
      <c r="E951" s="46">
        <v>2700</v>
      </c>
      <c r="F951" s="9" t="s">
        <v>2583</v>
      </c>
      <c r="G951" s="9">
        <v>25615300</v>
      </c>
    </row>
    <row r="952" spans="1:7" ht="81" x14ac:dyDescent="0.25">
      <c r="A952" s="13">
        <v>45198</v>
      </c>
      <c r="B952" s="7" t="s">
        <v>2584</v>
      </c>
      <c r="C952" s="16">
        <f>+E952/D952</f>
        <v>30</v>
      </c>
      <c r="D952" s="8">
        <v>100</v>
      </c>
      <c r="E952" s="46">
        <v>3000</v>
      </c>
      <c r="F952" s="9" t="s">
        <v>2585</v>
      </c>
      <c r="G952" s="9">
        <v>96863021</v>
      </c>
    </row>
    <row r="953" spans="1:7" ht="135" x14ac:dyDescent="0.25">
      <c r="A953" s="13">
        <v>45198</v>
      </c>
      <c r="B953" s="7" t="s">
        <v>2586</v>
      </c>
      <c r="C953" s="16">
        <v>1</v>
      </c>
      <c r="D953" s="8">
        <v>7216</v>
      </c>
      <c r="E953" s="46">
        <v>7216</v>
      </c>
      <c r="F953" s="9" t="s">
        <v>1455</v>
      </c>
      <c r="G953" s="9">
        <v>81156197</v>
      </c>
    </row>
    <row r="954" spans="1:7" ht="67.5" x14ac:dyDescent="0.25">
      <c r="A954" s="13">
        <v>45198</v>
      </c>
      <c r="B954" s="7" t="s">
        <v>2587</v>
      </c>
      <c r="C954" s="16">
        <f>+E954/D954</f>
        <v>30</v>
      </c>
      <c r="D954" s="8">
        <v>66.27</v>
      </c>
      <c r="E954" s="46">
        <f>+D954*30</f>
        <v>1988.1</v>
      </c>
      <c r="F954" s="9" t="s">
        <v>2588</v>
      </c>
      <c r="G954" s="9">
        <v>96863021</v>
      </c>
    </row>
    <row r="955" spans="1:7" ht="94.5" x14ac:dyDescent="0.25">
      <c r="A955" s="13">
        <v>45198</v>
      </c>
      <c r="B955" s="7" t="s">
        <v>2589</v>
      </c>
      <c r="C955" s="16">
        <v>1</v>
      </c>
      <c r="D955" s="8">
        <v>13860</v>
      </c>
      <c r="E955" s="46">
        <v>13860</v>
      </c>
      <c r="F955" s="9" t="s">
        <v>2590</v>
      </c>
      <c r="G955" s="9">
        <v>44345372</v>
      </c>
    </row>
    <row r="956" spans="1:7" ht="67.5" x14ac:dyDescent="0.25">
      <c r="A956" s="13">
        <v>45198</v>
      </c>
      <c r="B956" s="7" t="s">
        <v>2591</v>
      </c>
      <c r="C956" s="16">
        <v>1</v>
      </c>
      <c r="D956" s="8">
        <v>24899</v>
      </c>
      <c r="E956" s="46">
        <v>24899</v>
      </c>
      <c r="F956" s="9" t="s">
        <v>2592</v>
      </c>
      <c r="G956" s="9">
        <v>25917579</v>
      </c>
    </row>
    <row r="957" spans="1:7" ht="108" x14ac:dyDescent="0.25">
      <c r="A957" s="13">
        <v>45198</v>
      </c>
      <c r="B957" s="7" t="s">
        <v>2593</v>
      </c>
      <c r="C957" s="16">
        <v>1</v>
      </c>
      <c r="D957" s="8">
        <v>3761</v>
      </c>
      <c r="E957" s="46">
        <f>+D957</f>
        <v>3761</v>
      </c>
      <c r="F957" s="9" t="s">
        <v>2592</v>
      </c>
      <c r="G957" s="9">
        <v>25917579</v>
      </c>
    </row>
    <row r="958" spans="1:7" ht="108" x14ac:dyDescent="0.25">
      <c r="A958" s="13">
        <v>45198</v>
      </c>
      <c r="B958" s="7" t="s">
        <v>2594</v>
      </c>
      <c r="C958" s="16">
        <v>1</v>
      </c>
      <c r="D958" s="8">
        <v>9418</v>
      </c>
      <c r="E958" s="46">
        <v>9418</v>
      </c>
      <c r="F958" s="9" t="s">
        <v>2595</v>
      </c>
      <c r="G958" s="9">
        <v>40706206</v>
      </c>
    </row>
    <row r="959" spans="1:7" ht="310.5" x14ac:dyDescent="0.25">
      <c r="A959" s="13">
        <v>45198</v>
      </c>
      <c r="B959" s="7" t="s">
        <v>2596</v>
      </c>
      <c r="C959" s="16">
        <v>1</v>
      </c>
      <c r="D959" s="8">
        <v>16526</v>
      </c>
      <c r="E959" s="46">
        <v>16526</v>
      </c>
      <c r="F959" s="9" t="s">
        <v>1768</v>
      </c>
      <c r="G959" s="9">
        <v>5100097</v>
      </c>
    </row>
    <row r="960" spans="1:7" x14ac:dyDescent="0.25">
      <c r="A960" s="209" t="s">
        <v>2597</v>
      </c>
      <c r="B960" s="210"/>
      <c r="C960" s="210"/>
      <c r="D960" s="210"/>
      <c r="E960" s="210"/>
      <c r="F960" s="210"/>
      <c r="G960" s="210"/>
    </row>
    <row r="961" spans="1:7" ht="175.5" x14ac:dyDescent="0.25">
      <c r="A961" s="13">
        <v>45201</v>
      </c>
      <c r="B961" s="7" t="s">
        <v>2598</v>
      </c>
      <c r="C961" s="16">
        <v>1</v>
      </c>
      <c r="D961" s="8">
        <v>8795</v>
      </c>
      <c r="E961" s="46">
        <f>D961*10</f>
        <v>87950</v>
      </c>
      <c r="F961" s="9" t="s">
        <v>2599</v>
      </c>
      <c r="G961" s="9">
        <v>4863461</v>
      </c>
    </row>
    <row r="962" spans="1:7" ht="162" x14ac:dyDescent="0.25">
      <c r="A962" s="13">
        <v>45201</v>
      </c>
      <c r="B962" s="7" t="s">
        <v>2600</v>
      </c>
      <c r="C962" s="16">
        <v>1</v>
      </c>
      <c r="D962" s="8">
        <v>7775</v>
      </c>
      <c r="E962" s="46">
        <v>7775</v>
      </c>
      <c r="F962" s="9" t="s">
        <v>2440</v>
      </c>
      <c r="G962" s="9">
        <v>26012960</v>
      </c>
    </row>
    <row r="963" spans="1:7" ht="243" x14ac:dyDescent="0.25">
      <c r="A963" s="13">
        <v>45201</v>
      </c>
      <c r="B963" s="7" t="s">
        <v>2601</v>
      </c>
      <c r="C963" s="16">
        <v>1</v>
      </c>
      <c r="D963" s="8">
        <v>23746</v>
      </c>
      <c r="E963" s="46">
        <v>23746</v>
      </c>
      <c r="F963" s="9" t="s">
        <v>2602</v>
      </c>
      <c r="G963" s="9">
        <v>25250183</v>
      </c>
    </row>
    <row r="964" spans="1:7" ht="148.5" x14ac:dyDescent="0.25">
      <c r="A964" s="13">
        <v>45201</v>
      </c>
      <c r="B964" s="7" t="s">
        <v>2603</v>
      </c>
      <c r="C964" s="16">
        <v>1</v>
      </c>
      <c r="D964" s="8">
        <v>5194</v>
      </c>
      <c r="E964" s="46">
        <v>5194</v>
      </c>
      <c r="F964" s="9" t="s">
        <v>2592</v>
      </c>
      <c r="G964" s="9">
        <v>25917579</v>
      </c>
    </row>
    <row r="965" spans="1:7" ht="135" x14ac:dyDescent="0.25">
      <c r="A965" s="13">
        <v>45201</v>
      </c>
      <c r="B965" s="7" t="s">
        <v>2604</v>
      </c>
      <c r="C965" s="16">
        <v>1</v>
      </c>
      <c r="D965" s="8">
        <v>2272</v>
      </c>
      <c r="E965" s="46">
        <v>2272</v>
      </c>
      <c r="F965" s="9" t="s">
        <v>1499</v>
      </c>
      <c r="G965" s="9">
        <v>37916270</v>
      </c>
    </row>
    <row r="966" spans="1:7" ht="135" x14ac:dyDescent="0.25">
      <c r="A966" s="13">
        <v>45201</v>
      </c>
      <c r="B966" s="7" t="s">
        <v>2605</v>
      </c>
      <c r="C966" s="16">
        <v>1</v>
      </c>
      <c r="D966" s="8">
        <v>13150</v>
      </c>
      <c r="E966" s="46">
        <v>13150</v>
      </c>
      <c r="F966" s="9" t="s">
        <v>2562</v>
      </c>
      <c r="G966" s="9">
        <v>83346104</v>
      </c>
    </row>
    <row r="967" spans="1:7" ht="40.5" x14ac:dyDescent="0.25">
      <c r="A967" s="13">
        <v>45201</v>
      </c>
      <c r="B967" s="7" t="s">
        <v>2606</v>
      </c>
      <c r="C967" s="16">
        <f>+E967/D967</f>
        <v>6</v>
      </c>
      <c r="D967" s="8">
        <v>289</v>
      </c>
      <c r="E967" s="46">
        <v>1734</v>
      </c>
      <c r="F967" s="9" t="s">
        <v>2607</v>
      </c>
      <c r="G967" s="51">
        <v>8308357</v>
      </c>
    </row>
    <row r="968" spans="1:7" ht="108" x14ac:dyDescent="0.25">
      <c r="A968" s="13">
        <v>45201</v>
      </c>
      <c r="B968" s="7" t="s">
        <v>2608</v>
      </c>
      <c r="C968" s="16">
        <v>1</v>
      </c>
      <c r="D968" s="8">
        <v>1780</v>
      </c>
      <c r="E968" s="46">
        <v>1780</v>
      </c>
      <c r="F968" s="9" t="s">
        <v>2609</v>
      </c>
      <c r="G968" s="9">
        <v>44345372</v>
      </c>
    </row>
    <row r="969" spans="1:7" ht="94.5" x14ac:dyDescent="0.25">
      <c r="A969" s="13">
        <v>45203</v>
      </c>
      <c r="B969" s="7" t="s">
        <v>2610</v>
      </c>
      <c r="C969" s="16">
        <v>1</v>
      </c>
      <c r="D969" s="8">
        <v>38000</v>
      </c>
      <c r="E969" s="46">
        <v>38000</v>
      </c>
      <c r="F969" s="9" t="s">
        <v>2433</v>
      </c>
      <c r="G969" s="9">
        <v>87289059</v>
      </c>
    </row>
    <row r="970" spans="1:7" ht="67.5" x14ac:dyDescent="0.25">
      <c r="A970" s="13">
        <v>45203</v>
      </c>
      <c r="B970" s="7" t="s">
        <v>2611</v>
      </c>
      <c r="C970" s="16">
        <f>+E970/D970</f>
        <v>14</v>
      </c>
      <c r="D970" s="8">
        <v>450</v>
      </c>
      <c r="E970" s="46">
        <v>6300</v>
      </c>
      <c r="F970" s="9" t="s">
        <v>2612</v>
      </c>
      <c r="G970" s="9">
        <v>31810500</v>
      </c>
    </row>
    <row r="971" spans="1:7" ht="94.5" x14ac:dyDescent="0.25">
      <c r="A971" s="13">
        <v>45203</v>
      </c>
      <c r="B971" s="7" t="s">
        <v>2613</v>
      </c>
      <c r="C971" s="16">
        <v>1</v>
      </c>
      <c r="D971" s="8">
        <v>10640</v>
      </c>
      <c r="E971" s="46">
        <v>10640</v>
      </c>
      <c r="F971" s="9" t="s">
        <v>2614</v>
      </c>
      <c r="G971" s="9">
        <v>29986621</v>
      </c>
    </row>
    <row r="972" spans="1:7" ht="108" x14ac:dyDescent="0.25">
      <c r="A972" s="13">
        <v>45203</v>
      </c>
      <c r="B972" s="7" t="s">
        <v>2615</v>
      </c>
      <c r="C972" s="16">
        <v>1</v>
      </c>
      <c r="D972" s="8">
        <v>6330.07</v>
      </c>
      <c r="E972" s="46">
        <v>6330.07</v>
      </c>
      <c r="F972" s="9" t="s">
        <v>2515</v>
      </c>
      <c r="G972" s="9">
        <v>44141181</v>
      </c>
    </row>
    <row r="973" spans="1:7" ht="81" x14ac:dyDescent="0.25">
      <c r="A973" s="13">
        <v>45203</v>
      </c>
      <c r="B973" s="7" t="s">
        <v>2616</v>
      </c>
      <c r="C973" s="16">
        <v>1</v>
      </c>
      <c r="D973" s="8">
        <v>15926.14</v>
      </c>
      <c r="E973" s="46">
        <v>15926.14</v>
      </c>
      <c r="F973" s="9" t="s">
        <v>2617</v>
      </c>
      <c r="G973" s="9"/>
    </row>
    <row r="974" spans="1:7" ht="81" x14ac:dyDescent="0.25">
      <c r="A974" s="13">
        <v>45204</v>
      </c>
      <c r="B974" s="7" t="s">
        <v>2618</v>
      </c>
      <c r="C974" s="16">
        <v>1</v>
      </c>
      <c r="D974" s="8">
        <v>15765</v>
      </c>
      <c r="E974" s="46">
        <v>15765</v>
      </c>
      <c r="F974" s="9" t="s">
        <v>2619</v>
      </c>
      <c r="G974" s="9">
        <v>23994584</v>
      </c>
    </row>
    <row r="975" spans="1:7" ht="81" x14ac:dyDescent="0.25">
      <c r="A975" s="13">
        <v>45204</v>
      </c>
      <c r="B975" s="7" t="s">
        <v>2620</v>
      </c>
      <c r="C975" s="16">
        <v>1</v>
      </c>
      <c r="D975" s="8">
        <v>15765</v>
      </c>
      <c r="E975" s="46">
        <v>15765</v>
      </c>
      <c r="F975" s="9" t="s">
        <v>2619</v>
      </c>
      <c r="G975" s="9">
        <v>23994584</v>
      </c>
    </row>
    <row r="976" spans="1:7" ht="81" x14ac:dyDescent="0.25">
      <c r="A976" s="13">
        <v>45204</v>
      </c>
      <c r="B976" s="7" t="s">
        <v>2621</v>
      </c>
      <c r="C976" s="41">
        <f>+E976/D976</f>
        <v>6823.3279999999995</v>
      </c>
      <c r="D976" s="8">
        <v>1.25</v>
      </c>
      <c r="E976" s="46">
        <f>+D976*6793+37.91</f>
        <v>8529.16</v>
      </c>
      <c r="F976" s="9" t="s">
        <v>2411</v>
      </c>
      <c r="G976" s="9">
        <v>115367624</v>
      </c>
    </row>
    <row r="977" spans="1:7" ht="135" x14ac:dyDescent="0.25">
      <c r="A977" s="13">
        <v>45204</v>
      </c>
      <c r="B977" s="7" t="s">
        <v>2622</v>
      </c>
      <c r="C977" s="16">
        <v>1</v>
      </c>
      <c r="D977" s="8">
        <v>19916.650000000001</v>
      </c>
      <c r="E977" s="46">
        <v>19916.650000000001</v>
      </c>
      <c r="F977" s="9" t="s">
        <v>839</v>
      </c>
      <c r="G977" s="9">
        <v>7426410</v>
      </c>
    </row>
    <row r="978" spans="1:7" ht="81" x14ac:dyDescent="0.25">
      <c r="A978" s="13">
        <v>45204</v>
      </c>
      <c r="B978" s="7" t="s">
        <v>2623</v>
      </c>
      <c r="C978" s="16">
        <v>1</v>
      </c>
      <c r="D978" s="8">
        <v>24800</v>
      </c>
      <c r="E978" s="46">
        <v>24800</v>
      </c>
      <c r="F978" s="9" t="s">
        <v>2624</v>
      </c>
      <c r="G978" s="9">
        <v>21214336</v>
      </c>
    </row>
    <row r="979" spans="1:7" ht="175.5" x14ac:dyDescent="0.25">
      <c r="A979" s="13">
        <v>45204</v>
      </c>
      <c r="B979" s="7" t="s">
        <v>2625</v>
      </c>
      <c r="C979" s="16">
        <f>+E979/D979</f>
        <v>25</v>
      </c>
      <c r="D979" s="8">
        <v>998.4</v>
      </c>
      <c r="E979" s="46">
        <f>+D979*25</f>
        <v>24960</v>
      </c>
      <c r="F979" s="9" t="s">
        <v>2626</v>
      </c>
      <c r="G979" s="9">
        <v>56299419</v>
      </c>
    </row>
    <row r="980" spans="1:7" ht="81" x14ac:dyDescent="0.25">
      <c r="A980" s="13">
        <v>45204</v>
      </c>
      <c r="B980" s="7" t="s">
        <v>2627</v>
      </c>
      <c r="C980" s="16">
        <f>+E980/D980</f>
        <v>3350</v>
      </c>
      <c r="D980" s="8">
        <v>4.43</v>
      </c>
      <c r="E980" s="46">
        <f>+D980*3350</f>
        <v>14840.499999999998</v>
      </c>
      <c r="F980" s="9" t="s">
        <v>2433</v>
      </c>
      <c r="G980" s="9">
        <v>87289059</v>
      </c>
    </row>
    <row r="981" spans="1:7" ht="67.5" x14ac:dyDescent="0.25">
      <c r="A981" s="13">
        <v>45204</v>
      </c>
      <c r="B981" s="7" t="s">
        <v>2628</v>
      </c>
      <c r="C981" s="16">
        <f>+E981/D981</f>
        <v>10000</v>
      </c>
      <c r="D981" s="8">
        <v>2.5</v>
      </c>
      <c r="E981" s="46">
        <f>+D981*10000</f>
        <v>25000</v>
      </c>
      <c r="F981" s="9" t="s">
        <v>2433</v>
      </c>
      <c r="G981" s="9">
        <v>87289059</v>
      </c>
    </row>
    <row r="982" spans="1:7" ht="67.5" x14ac:dyDescent="0.25">
      <c r="A982" s="13">
        <v>45204</v>
      </c>
      <c r="B982" s="7" t="s">
        <v>2629</v>
      </c>
      <c r="C982" s="16">
        <f>+E982/D982</f>
        <v>5260</v>
      </c>
      <c r="D982" s="8">
        <v>4.75</v>
      </c>
      <c r="E982" s="46">
        <f>+D982*5260</f>
        <v>24985</v>
      </c>
      <c r="F982" s="9" t="s">
        <v>2433</v>
      </c>
      <c r="G982" s="9">
        <v>87289059</v>
      </c>
    </row>
    <row r="983" spans="1:7" ht="67.5" x14ac:dyDescent="0.25">
      <c r="A983" s="13">
        <v>45204</v>
      </c>
      <c r="B983" s="7" t="s">
        <v>2630</v>
      </c>
      <c r="C983" s="16">
        <f>+E983/D983</f>
        <v>4</v>
      </c>
      <c r="D983" s="8">
        <v>495</v>
      </c>
      <c r="E983" s="46">
        <v>1980</v>
      </c>
      <c r="F983" s="9" t="s">
        <v>301</v>
      </c>
      <c r="G983" s="9">
        <v>40355128</v>
      </c>
    </row>
    <row r="984" spans="1:7" ht="67.5" x14ac:dyDescent="0.25">
      <c r="A984" s="13">
        <v>45204</v>
      </c>
      <c r="B984" s="7" t="s">
        <v>2631</v>
      </c>
      <c r="C984" s="16">
        <v>1</v>
      </c>
      <c r="D984" s="8">
        <v>1850</v>
      </c>
      <c r="E984" s="46">
        <v>1850</v>
      </c>
      <c r="F984" s="9" t="s">
        <v>2632</v>
      </c>
      <c r="G984" s="9">
        <v>35354739</v>
      </c>
    </row>
    <row r="985" spans="1:7" ht="94.5" x14ac:dyDescent="0.25">
      <c r="A985" s="13">
        <v>45205</v>
      </c>
      <c r="B985" s="7" t="s">
        <v>2633</v>
      </c>
      <c r="C985" s="16">
        <v>1</v>
      </c>
      <c r="D985" s="8">
        <v>4400</v>
      </c>
      <c r="E985" s="46">
        <v>4400</v>
      </c>
      <c r="F985" s="9" t="s">
        <v>2634</v>
      </c>
      <c r="G985" s="9">
        <v>15882152</v>
      </c>
    </row>
    <row r="986" spans="1:7" ht="54" x14ac:dyDescent="0.25">
      <c r="A986" s="13">
        <v>45205</v>
      </c>
      <c r="B986" s="7" t="s">
        <v>2635</v>
      </c>
      <c r="C986" s="16">
        <v>1</v>
      </c>
      <c r="D986" s="8">
        <v>23550</v>
      </c>
      <c r="E986" s="46">
        <v>23550</v>
      </c>
      <c r="F986" s="9" t="s">
        <v>2636</v>
      </c>
      <c r="G986" s="9">
        <v>25018760</v>
      </c>
    </row>
    <row r="987" spans="1:7" ht="135" x14ac:dyDescent="0.25">
      <c r="A987" s="13">
        <v>45205</v>
      </c>
      <c r="B987" s="7" t="s">
        <v>2637</v>
      </c>
      <c r="C987" s="16">
        <v>1</v>
      </c>
      <c r="D987" s="8">
        <v>10373.58</v>
      </c>
      <c r="E987" s="46">
        <v>10373.58</v>
      </c>
      <c r="F987" s="9" t="s">
        <v>2638</v>
      </c>
      <c r="G987" s="9">
        <v>99245396</v>
      </c>
    </row>
    <row r="988" spans="1:7" ht="81" x14ac:dyDescent="0.25">
      <c r="A988" s="13">
        <v>45205</v>
      </c>
      <c r="B988" s="7" t="s">
        <v>2639</v>
      </c>
      <c r="C988" s="16">
        <v>1</v>
      </c>
      <c r="D988" s="8">
        <v>2909</v>
      </c>
      <c r="E988" s="46">
        <v>2909</v>
      </c>
      <c r="F988" s="9" t="s">
        <v>2640</v>
      </c>
      <c r="G988" s="9">
        <v>2477459</v>
      </c>
    </row>
    <row r="989" spans="1:7" ht="94.5" x14ac:dyDescent="0.25">
      <c r="A989" s="13">
        <v>45205</v>
      </c>
      <c r="B989" s="7" t="s">
        <v>2641</v>
      </c>
      <c r="C989" s="16">
        <v>1</v>
      </c>
      <c r="D989" s="8">
        <v>1500</v>
      </c>
      <c r="E989" s="46">
        <v>1500</v>
      </c>
      <c r="F989" s="9" t="s">
        <v>1979</v>
      </c>
      <c r="G989" s="9">
        <v>33805024</v>
      </c>
    </row>
    <row r="990" spans="1:7" ht="67.5" x14ac:dyDescent="0.25">
      <c r="A990" s="13">
        <v>45209</v>
      </c>
      <c r="B990" s="7" t="s">
        <v>2642</v>
      </c>
      <c r="C990" s="16">
        <f>+E990/D990</f>
        <v>2.2400000000000002</v>
      </c>
      <c r="D990" s="8">
        <v>5264</v>
      </c>
      <c r="E990" s="46">
        <f>+D990*2+1263.36</f>
        <v>11791.36</v>
      </c>
      <c r="F990" s="9" t="s">
        <v>2643</v>
      </c>
      <c r="G990" s="9">
        <v>36909939</v>
      </c>
    </row>
    <row r="991" spans="1:7" ht="108" x14ac:dyDescent="0.25">
      <c r="A991" s="13">
        <v>45210</v>
      </c>
      <c r="B991" s="7" t="s">
        <v>2644</v>
      </c>
      <c r="C991" s="16">
        <v>1</v>
      </c>
      <c r="D991" s="8">
        <v>16502</v>
      </c>
      <c r="E991" s="46">
        <v>16502</v>
      </c>
      <c r="F991" s="9" t="s">
        <v>1864</v>
      </c>
      <c r="G991" s="9">
        <v>23592230</v>
      </c>
    </row>
    <row r="992" spans="1:7" ht="94.5" x14ac:dyDescent="0.25">
      <c r="A992" s="13">
        <v>45210</v>
      </c>
      <c r="B992" s="7" t="s">
        <v>2645</v>
      </c>
      <c r="C992" s="16">
        <v>1</v>
      </c>
      <c r="D992" s="8">
        <v>8500</v>
      </c>
      <c r="E992" s="46">
        <v>8500</v>
      </c>
      <c r="F992" s="9" t="s">
        <v>2646</v>
      </c>
      <c r="G992" s="9">
        <v>44813031</v>
      </c>
    </row>
    <row r="993" spans="1:7" ht="67.5" x14ac:dyDescent="0.25">
      <c r="A993" s="13">
        <v>45212</v>
      </c>
      <c r="B993" s="111" t="s">
        <v>2647</v>
      </c>
      <c r="C993" s="16">
        <f>+E993/D993</f>
        <v>1000</v>
      </c>
      <c r="D993" s="112">
        <v>7.45</v>
      </c>
      <c r="E993" s="113">
        <f>+D993*1000</f>
        <v>7450</v>
      </c>
      <c r="F993" s="55" t="s">
        <v>946</v>
      </c>
      <c r="G993" s="114" t="s">
        <v>2648</v>
      </c>
    </row>
    <row r="994" spans="1:7" ht="54" x14ac:dyDescent="0.25">
      <c r="A994" s="13">
        <v>45212</v>
      </c>
      <c r="B994" s="7" t="s">
        <v>2649</v>
      </c>
      <c r="C994" s="16">
        <v>1</v>
      </c>
      <c r="D994" s="8">
        <v>2990</v>
      </c>
      <c r="E994" s="46">
        <v>2990</v>
      </c>
      <c r="F994" s="9" t="s">
        <v>301</v>
      </c>
      <c r="G994" s="9">
        <v>40355128</v>
      </c>
    </row>
    <row r="995" spans="1:7" ht="40.5" x14ac:dyDescent="0.25">
      <c r="A995" s="13">
        <v>45212</v>
      </c>
      <c r="B995" s="7" t="s">
        <v>2650</v>
      </c>
      <c r="C995" s="16">
        <v>1</v>
      </c>
      <c r="D995" s="8">
        <v>2290</v>
      </c>
      <c r="E995" s="46">
        <v>2290</v>
      </c>
      <c r="F995" s="9" t="s">
        <v>301</v>
      </c>
      <c r="G995" s="9">
        <v>40355128</v>
      </c>
    </row>
    <row r="996" spans="1:7" ht="148.5" x14ac:dyDescent="0.25">
      <c r="A996" s="13">
        <v>45212</v>
      </c>
      <c r="B996" s="7" t="s">
        <v>2651</v>
      </c>
      <c r="C996" s="16">
        <v>1</v>
      </c>
      <c r="D996" s="8">
        <v>2485.7600000000002</v>
      </c>
      <c r="E996" s="46">
        <v>2485.7600000000002</v>
      </c>
      <c r="F996" s="9" t="s">
        <v>2413</v>
      </c>
      <c r="G996" s="9">
        <v>99074303</v>
      </c>
    </row>
    <row r="997" spans="1:7" ht="94.5" x14ac:dyDescent="0.25">
      <c r="A997" s="13">
        <v>45215</v>
      </c>
      <c r="B997" s="7" t="s">
        <v>2652</v>
      </c>
      <c r="C997" s="16">
        <v>1</v>
      </c>
      <c r="D997" s="8">
        <v>8200</v>
      </c>
      <c r="E997" s="46">
        <v>8200</v>
      </c>
      <c r="F997" s="9" t="s">
        <v>2653</v>
      </c>
      <c r="G997" s="9">
        <v>5759064</v>
      </c>
    </row>
    <row r="998" spans="1:7" ht="54" x14ac:dyDescent="0.25">
      <c r="A998" s="13">
        <v>45215</v>
      </c>
      <c r="B998" s="7" t="s">
        <v>2654</v>
      </c>
      <c r="C998" s="16">
        <v>1</v>
      </c>
      <c r="D998" s="8">
        <v>19593.18</v>
      </c>
      <c r="E998" s="46">
        <v>19593.18</v>
      </c>
      <c r="F998" s="9" t="s">
        <v>2502</v>
      </c>
      <c r="G998" s="9">
        <v>1539167</v>
      </c>
    </row>
    <row r="999" spans="1:7" ht="81" x14ac:dyDescent="0.25">
      <c r="A999" s="13">
        <v>45215</v>
      </c>
      <c r="B999" s="7" t="s">
        <v>2655</v>
      </c>
      <c r="C999" s="16">
        <v>1</v>
      </c>
      <c r="D999" s="8">
        <v>1938</v>
      </c>
      <c r="E999" s="46">
        <v>1938</v>
      </c>
      <c r="F999" s="9" t="s">
        <v>2580</v>
      </c>
      <c r="G999" s="9">
        <v>15599191</v>
      </c>
    </row>
    <row r="1000" spans="1:7" ht="94.5" x14ac:dyDescent="0.25">
      <c r="A1000" s="13">
        <v>45215</v>
      </c>
      <c r="B1000" s="7" t="s">
        <v>2656</v>
      </c>
      <c r="C1000" s="16">
        <v>1</v>
      </c>
      <c r="D1000" s="8">
        <v>11989.33</v>
      </c>
      <c r="E1000" s="46">
        <v>11989.33</v>
      </c>
      <c r="F1000" s="9" t="s">
        <v>2029</v>
      </c>
      <c r="G1000" s="9">
        <v>44141181</v>
      </c>
    </row>
    <row r="1001" spans="1:7" ht="54" x14ac:dyDescent="0.25">
      <c r="A1001" s="13">
        <v>45215</v>
      </c>
      <c r="B1001" s="7" t="s">
        <v>2657</v>
      </c>
      <c r="C1001" s="16">
        <f>+E1001/D1001</f>
        <v>28</v>
      </c>
      <c r="D1001" s="8">
        <v>75</v>
      </c>
      <c r="E1001" s="46">
        <v>2100</v>
      </c>
      <c r="F1001" s="9" t="s">
        <v>2512</v>
      </c>
      <c r="G1001" s="51" t="s">
        <v>1717</v>
      </c>
    </row>
    <row r="1002" spans="1:7" ht="40.5" x14ac:dyDescent="0.25">
      <c r="A1002" s="13">
        <v>45215</v>
      </c>
      <c r="B1002" s="7" t="s">
        <v>2658</v>
      </c>
      <c r="C1002" s="16">
        <f>+E1002/D1002</f>
        <v>6</v>
      </c>
      <c r="D1002" s="8">
        <v>895</v>
      </c>
      <c r="E1002" s="46">
        <v>5370</v>
      </c>
      <c r="F1002" s="9" t="s">
        <v>601</v>
      </c>
      <c r="G1002" s="9">
        <v>108525155</v>
      </c>
    </row>
    <row r="1003" spans="1:7" ht="148.5" x14ac:dyDescent="0.25">
      <c r="A1003" s="13">
        <v>45215</v>
      </c>
      <c r="B1003" s="7" t="s">
        <v>2659</v>
      </c>
      <c r="C1003" s="16">
        <v>1</v>
      </c>
      <c r="D1003" s="8">
        <v>9749</v>
      </c>
      <c r="E1003" s="46">
        <v>9749</v>
      </c>
      <c r="F1003" s="9" t="s">
        <v>2660</v>
      </c>
      <c r="G1003" s="9">
        <v>26472406</v>
      </c>
    </row>
    <row r="1004" spans="1:7" ht="108" x14ac:dyDescent="0.25">
      <c r="A1004" s="13">
        <v>45215</v>
      </c>
      <c r="B1004" s="7" t="s">
        <v>2661</v>
      </c>
      <c r="C1004" s="16">
        <f>+E1004/D1004</f>
        <v>500</v>
      </c>
      <c r="D1004" s="8">
        <v>18</v>
      </c>
      <c r="E1004" s="46">
        <f>+D1004*500</f>
        <v>9000</v>
      </c>
      <c r="F1004" s="9" t="s">
        <v>2662</v>
      </c>
      <c r="G1004" s="9">
        <v>1530828</v>
      </c>
    </row>
    <row r="1005" spans="1:7" ht="81" x14ac:dyDescent="0.25">
      <c r="A1005" s="13">
        <v>45216</v>
      </c>
      <c r="B1005" s="7" t="s">
        <v>2663</v>
      </c>
      <c r="C1005" s="16">
        <v>1</v>
      </c>
      <c r="D1005" s="8">
        <v>24363.9</v>
      </c>
      <c r="E1005" s="46">
        <v>24363.9</v>
      </c>
      <c r="F1005" s="9" t="s">
        <v>2664</v>
      </c>
      <c r="G1005" s="9">
        <v>5531209</v>
      </c>
    </row>
    <row r="1006" spans="1:7" ht="121.5" x14ac:dyDescent="0.25">
      <c r="A1006" s="13">
        <v>45216</v>
      </c>
      <c r="B1006" s="7" t="s">
        <v>2665</v>
      </c>
      <c r="C1006" s="16">
        <v>1</v>
      </c>
      <c r="D1006" s="8">
        <v>22000</v>
      </c>
      <c r="E1006" s="46">
        <v>22000</v>
      </c>
      <c r="F1006" s="9" t="s">
        <v>2666</v>
      </c>
      <c r="G1006" s="9">
        <v>71439943</v>
      </c>
    </row>
    <row r="1007" spans="1:7" ht="67.5" x14ac:dyDescent="0.25">
      <c r="A1007" s="13">
        <v>45217</v>
      </c>
      <c r="B1007" s="7" t="s">
        <v>2667</v>
      </c>
      <c r="C1007" s="16">
        <v>1</v>
      </c>
      <c r="D1007" s="8">
        <v>16250</v>
      </c>
      <c r="E1007" s="46">
        <v>16250</v>
      </c>
      <c r="F1007" s="9" t="s">
        <v>2668</v>
      </c>
      <c r="G1007" s="9">
        <v>29398622</v>
      </c>
    </row>
    <row r="1008" spans="1:7" ht="162" x14ac:dyDescent="0.25">
      <c r="A1008" s="13">
        <v>45218</v>
      </c>
      <c r="B1008" s="7" t="s">
        <v>2669</v>
      </c>
      <c r="C1008" s="16">
        <v>1</v>
      </c>
      <c r="D1008" s="8">
        <v>13139.45</v>
      </c>
      <c r="E1008" s="46">
        <v>13139.45</v>
      </c>
      <c r="F1008" s="9" t="s">
        <v>2670</v>
      </c>
      <c r="G1008" s="9">
        <v>5780667</v>
      </c>
    </row>
    <row r="1009" spans="1:7" ht="81" x14ac:dyDescent="0.25">
      <c r="A1009" s="13">
        <v>45222</v>
      </c>
      <c r="B1009" s="7" t="s">
        <v>2671</v>
      </c>
      <c r="C1009" s="16">
        <v>1</v>
      </c>
      <c r="D1009" s="8">
        <v>17000</v>
      </c>
      <c r="E1009" s="46">
        <v>17000</v>
      </c>
      <c r="F1009" s="9" t="s">
        <v>1372</v>
      </c>
      <c r="G1009" s="9">
        <v>14199947</v>
      </c>
    </row>
    <row r="1010" spans="1:7" ht="81" x14ac:dyDescent="0.25">
      <c r="A1010" s="13">
        <v>45222</v>
      </c>
      <c r="B1010" s="7" t="s">
        <v>2672</v>
      </c>
      <c r="C1010" s="16">
        <v>1</v>
      </c>
      <c r="D1010" s="8">
        <v>18000</v>
      </c>
      <c r="E1010" s="46">
        <v>18000</v>
      </c>
      <c r="F1010" s="9" t="s">
        <v>1372</v>
      </c>
      <c r="G1010" s="9">
        <v>14199947</v>
      </c>
    </row>
    <row r="1011" spans="1:7" ht="67.5" x14ac:dyDescent="0.25">
      <c r="A1011" s="13">
        <v>45222</v>
      </c>
      <c r="B1011" s="7" t="s">
        <v>2673</v>
      </c>
      <c r="C1011" s="16">
        <v>1</v>
      </c>
      <c r="D1011" s="8">
        <v>13990</v>
      </c>
      <c r="E1011" s="46">
        <v>13990</v>
      </c>
      <c r="F1011" s="9" t="s">
        <v>2674</v>
      </c>
      <c r="G1011" s="9">
        <v>83621490</v>
      </c>
    </row>
    <row r="1012" spans="1:7" ht="81" x14ac:dyDescent="0.25">
      <c r="A1012" s="13">
        <v>45222</v>
      </c>
      <c r="B1012" s="7" t="s">
        <v>2675</v>
      </c>
      <c r="C1012" s="16">
        <v>1</v>
      </c>
      <c r="D1012" s="8">
        <v>5350</v>
      </c>
      <c r="E1012" s="46">
        <v>5350</v>
      </c>
      <c r="F1012" s="9" t="s">
        <v>2676</v>
      </c>
      <c r="G1012" s="9">
        <v>92997694</v>
      </c>
    </row>
    <row r="1013" spans="1:7" ht="81" x14ac:dyDescent="0.25">
      <c r="A1013" s="13">
        <v>45222</v>
      </c>
      <c r="B1013" s="7" t="s">
        <v>2677</v>
      </c>
      <c r="C1013" s="16">
        <v>1</v>
      </c>
      <c r="D1013" s="8">
        <v>5500</v>
      </c>
      <c r="E1013" s="46">
        <v>5500</v>
      </c>
      <c r="F1013" s="9" t="s">
        <v>1984</v>
      </c>
      <c r="G1013" s="9">
        <v>94759863</v>
      </c>
    </row>
    <row r="1014" spans="1:7" ht="108" x14ac:dyDescent="0.25">
      <c r="A1014" s="13">
        <v>45222</v>
      </c>
      <c r="B1014" s="7" t="s">
        <v>2678</v>
      </c>
      <c r="C1014" s="16">
        <v>1</v>
      </c>
      <c r="D1014" s="8">
        <v>3350</v>
      </c>
      <c r="E1014" s="46">
        <v>3350</v>
      </c>
      <c r="F1014" s="9" t="s">
        <v>2679</v>
      </c>
      <c r="G1014" s="9">
        <v>5859786</v>
      </c>
    </row>
    <row r="1015" spans="1:7" ht="94.5" x14ac:dyDescent="0.25">
      <c r="A1015" s="13">
        <v>45222</v>
      </c>
      <c r="B1015" s="7" t="s">
        <v>2680</v>
      </c>
      <c r="C1015" s="16">
        <v>1</v>
      </c>
      <c r="D1015" s="8">
        <v>8000</v>
      </c>
      <c r="E1015" s="46">
        <v>8000</v>
      </c>
      <c r="F1015" s="9" t="s">
        <v>2681</v>
      </c>
      <c r="G1015" s="9">
        <v>8792504</v>
      </c>
    </row>
    <row r="1016" spans="1:7" ht="162" x14ac:dyDescent="0.25">
      <c r="A1016" s="13">
        <v>45222</v>
      </c>
      <c r="B1016" s="7" t="s">
        <v>2682</v>
      </c>
      <c r="C1016" s="16">
        <v>1</v>
      </c>
      <c r="D1016" s="8">
        <v>6350.36</v>
      </c>
      <c r="E1016" s="46">
        <v>6350.36</v>
      </c>
      <c r="F1016" s="9" t="s">
        <v>2683</v>
      </c>
      <c r="G1016" s="9">
        <v>38231425</v>
      </c>
    </row>
    <row r="1017" spans="1:7" ht="94.5" x14ac:dyDescent="0.25">
      <c r="A1017" s="13">
        <v>45222</v>
      </c>
      <c r="B1017" s="7" t="s">
        <v>2684</v>
      </c>
      <c r="C1017" s="16">
        <v>1</v>
      </c>
      <c r="D1017" s="8">
        <v>10000</v>
      </c>
      <c r="E1017" s="46">
        <v>10000</v>
      </c>
      <c r="F1017" s="9" t="s">
        <v>2685</v>
      </c>
      <c r="G1017" s="9">
        <v>1414763</v>
      </c>
    </row>
    <row r="1018" spans="1:7" ht="94.5" x14ac:dyDescent="0.25">
      <c r="A1018" s="13">
        <v>45222</v>
      </c>
      <c r="B1018" s="7" t="s">
        <v>2686</v>
      </c>
      <c r="C1018" s="16">
        <v>1</v>
      </c>
      <c r="D1018" s="8">
        <v>24999.74</v>
      </c>
      <c r="E1018" s="46">
        <v>24999.74</v>
      </c>
      <c r="F1018" s="9" t="s">
        <v>2481</v>
      </c>
      <c r="G1018" s="9">
        <v>3057917</v>
      </c>
    </row>
    <row r="1019" spans="1:7" ht="81" x14ac:dyDescent="0.25">
      <c r="A1019" s="13">
        <v>45223</v>
      </c>
      <c r="B1019" s="7" t="s">
        <v>2687</v>
      </c>
      <c r="C1019" s="16">
        <v>1</v>
      </c>
      <c r="D1019" s="8">
        <v>6225</v>
      </c>
      <c r="E1019" s="46">
        <v>6225</v>
      </c>
      <c r="F1019" s="9" t="s">
        <v>2688</v>
      </c>
      <c r="G1019" s="9">
        <v>115176667</v>
      </c>
    </row>
    <row r="1020" spans="1:7" ht="94.5" x14ac:dyDescent="0.25">
      <c r="A1020" s="13">
        <v>45223</v>
      </c>
      <c r="B1020" s="7" t="s">
        <v>2689</v>
      </c>
      <c r="C1020" s="16">
        <v>1</v>
      </c>
      <c r="D1020" s="8">
        <v>24500</v>
      </c>
      <c r="E1020" s="46">
        <v>24500</v>
      </c>
      <c r="F1020" s="9" t="s">
        <v>2690</v>
      </c>
      <c r="G1020" s="9">
        <v>1532227</v>
      </c>
    </row>
    <row r="1021" spans="1:7" ht="67.5" x14ac:dyDescent="0.25">
      <c r="A1021" s="13">
        <v>45223</v>
      </c>
      <c r="B1021" s="7" t="s">
        <v>2691</v>
      </c>
      <c r="C1021" s="16">
        <v>1</v>
      </c>
      <c r="D1021" s="8">
        <v>4300</v>
      </c>
      <c r="E1021" s="46">
        <v>4300</v>
      </c>
      <c r="F1021" s="9" t="s">
        <v>2692</v>
      </c>
      <c r="G1021" s="9" t="s">
        <v>556</v>
      </c>
    </row>
    <row r="1022" spans="1:7" ht="148.5" x14ac:dyDescent="0.25">
      <c r="A1022" s="13">
        <v>45224</v>
      </c>
      <c r="B1022" s="7" t="s">
        <v>2693</v>
      </c>
      <c r="C1022" s="16">
        <f>+E1022/D1022</f>
        <v>10</v>
      </c>
      <c r="D1022" s="8">
        <v>250</v>
      </c>
      <c r="E1022" s="46">
        <f>+D1022*10</f>
        <v>2500</v>
      </c>
      <c r="F1022" s="9" t="s">
        <v>2694</v>
      </c>
      <c r="G1022" s="9">
        <v>101259247</v>
      </c>
    </row>
    <row r="1023" spans="1:7" ht="67.5" x14ac:dyDescent="0.25">
      <c r="A1023" s="13">
        <v>45224</v>
      </c>
      <c r="B1023" s="7" t="s">
        <v>2695</v>
      </c>
      <c r="C1023" s="16">
        <v>1</v>
      </c>
      <c r="D1023" s="8">
        <v>4300</v>
      </c>
      <c r="E1023" s="46">
        <v>4300</v>
      </c>
      <c r="F1023" s="9" t="s">
        <v>2692</v>
      </c>
      <c r="G1023" s="9" t="s">
        <v>556</v>
      </c>
    </row>
    <row r="1024" spans="1:7" ht="67.5" x14ac:dyDescent="0.25">
      <c r="A1024" s="13">
        <v>45224</v>
      </c>
      <c r="B1024" s="7" t="s">
        <v>2696</v>
      </c>
      <c r="C1024" s="16">
        <v>1</v>
      </c>
      <c r="D1024" s="8">
        <v>4300</v>
      </c>
      <c r="E1024" s="46">
        <v>4300</v>
      </c>
      <c r="F1024" s="9" t="s">
        <v>2692</v>
      </c>
      <c r="G1024" s="9" t="s">
        <v>556</v>
      </c>
    </row>
    <row r="1025" spans="1:7" ht="67.5" x14ac:dyDescent="0.25">
      <c r="A1025" s="13">
        <v>45224</v>
      </c>
      <c r="B1025" s="7" t="s">
        <v>2697</v>
      </c>
      <c r="C1025" s="16">
        <v>1</v>
      </c>
      <c r="D1025" s="8">
        <v>4300</v>
      </c>
      <c r="E1025" s="46">
        <v>4300</v>
      </c>
      <c r="F1025" s="9" t="s">
        <v>2692</v>
      </c>
      <c r="G1025" s="9" t="s">
        <v>556</v>
      </c>
    </row>
    <row r="1026" spans="1:7" ht="67.5" x14ac:dyDescent="0.25">
      <c r="A1026" s="13">
        <v>45224</v>
      </c>
      <c r="B1026" s="7" t="s">
        <v>2698</v>
      </c>
      <c r="C1026" s="16">
        <v>1</v>
      </c>
      <c r="D1026" s="8">
        <v>4300</v>
      </c>
      <c r="E1026" s="46">
        <v>4300</v>
      </c>
      <c r="F1026" s="9" t="s">
        <v>2692</v>
      </c>
      <c r="G1026" s="9" t="s">
        <v>556</v>
      </c>
    </row>
    <row r="1027" spans="1:7" ht="67.5" x14ac:dyDescent="0.25">
      <c r="A1027" s="13">
        <v>45224</v>
      </c>
      <c r="B1027" s="7" t="s">
        <v>2699</v>
      </c>
      <c r="C1027" s="16">
        <v>1</v>
      </c>
      <c r="D1027" s="8">
        <v>4300</v>
      </c>
      <c r="E1027" s="46">
        <v>4300</v>
      </c>
      <c r="F1027" s="9" t="s">
        <v>2692</v>
      </c>
      <c r="G1027" s="9" t="s">
        <v>556</v>
      </c>
    </row>
    <row r="1028" spans="1:7" ht="108" x14ac:dyDescent="0.25">
      <c r="A1028" s="13">
        <v>45225</v>
      </c>
      <c r="B1028" s="7" t="s">
        <v>2700</v>
      </c>
      <c r="C1028" s="16">
        <v>1</v>
      </c>
      <c r="D1028" s="8">
        <v>22428</v>
      </c>
      <c r="E1028" s="46">
        <v>22428</v>
      </c>
      <c r="F1028" s="9" t="s">
        <v>2515</v>
      </c>
      <c r="G1028" s="9">
        <v>44141181</v>
      </c>
    </row>
    <row r="1029" spans="1:7" ht="108" x14ac:dyDescent="0.25">
      <c r="A1029" s="13">
        <v>45225</v>
      </c>
      <c r="B1029" s="7" t="s">
        <v>2701</v>
      </c>
      <c r="C1029" s="16">
        <v>1</v>
      </c>
      <c r="D1029" s="8">
        <v>23450</v>
      </c>
      <c r="E1029" s="46">
        <v>23450</v>
      </c>
      <c r="F1029" s="9" t="s">
        <v>2702</v>
      </c>
      <c r="G1029" s="9">
        <v>26472406</v>
      </c>
    </row>
    <row r="1030" spans="1:7" ht="135" x14ac:dyDescent="0.25">
      <c r="A1030" s="13">
        <v>45225</v>
      </c>
      <c r="B1030" s="7" t="s">
        <v>2703</v>
      </c>
      <c r="C1030" s="16">
        <v>1</v>
      </c>
      <c r="D1030" s="8">
        <v>25000</v>
      </c>
      <c r="E1030" s="46">
        <v>25000</v>
      </c>
      <c r="F1030" s="9" t="s">
        <v>2704</v>
      </c>
      <c r="G1030" s="9">
        <v>7378106</v>
      </c>
    </row>
    <row r="1031" spans="1:7" ht="40.5" x14ac:dyDescent="0.25">
      <c r="A1031" s="13">
        <v>45225</v>
      </c>
      <c r="B1031" s="7" t="s">
        <v>2705</v>
      </c>
      <c r="C1031" s="16">
        <v>1</v>
      </c>
      <c r="D1031" s="8">
        <v>14280</v>
      </c>
      <c r="E1031" s="46">
        <v>14280</v>
      </c>
      <c r="F1031" s="9" t="s">
        <v>2706</v>
      </c>
      <c r="G1031" s="9">
        <v>39525503</v>
      </c>
    </row>
    <row r="1032" spans="1:7" ht="121.5" x14ac:dyDescent="0.25">
      <c r="A1032" s="13">
        <v>45225</v>
      </c>
      <c r="B1032" s="7" t="s">
        <v>2707</v>
      </c>
      <c r="C1032" s="16">
        <v>1</v>
      </c>
      <c r="D1032" s="8">
        <v>3014</v>
      </c>
      <c r="E1032" s="46">
        <v>3014</v>
      </c>
      <c r="F1032" s="9" t="s">
        <v>681</v>
      </c>
      <c r="G1032" s="9">
        <v>1176250</v>
      </c>
    </row>
    <row r="1033" spans="1:7" ht="81" x14ac:dyDescent="0.25">
      <c r="A1033" s="13">
        <v>45225</v>
      </c>
      <c r="B1033" s="7" t="s">
        <v>2708</v>
      </c>
      <c r="C1033" s="16">
        <v>1</v>
      </c>
      <c r="D1033" s="8">
        <v>1473</v>
      </c>
      <c r="E1033" s="46">
        <v>1473</v>
      </c>
      <c r="F1033" s="9" t="s">
        <v>681</v>
      </c>
      <c r="G1033" s="9">
        <v>1176250</v>
      </c>
    </row>
    <row r="1034" spans="1:7" ht="121.5" x14ac:dyDescent="0.25">
      <c r="A1034" s="13">
        <v>45225</v>
      </c>
      <c r="B1034" s="7" t="s">
        <v>2709</v>
      </c>
      <c r="C1034" s="16">
        <v>1</v>
      </c>
      <c r="D1034" s="8">
        <v>9172.5</v>
      </c>
      <c r="E1034" s="46">
        <v>9172.5</v>
      </c>
      <c r="F1034" s="9" t="s">
        <v>681</v>
      </c>
      <c r="G1034" s="9">
        <v>1176250</v>
      </c>
    </row>
    <row r="1035" spans="1:7" ht="40.5" x14ac:dyDescent="0.25">
      <c r="A1035" s="13">
        <v>45226</v>
      </c>
      <c r="B1035" s="7" t="s">
        <v>2710</v>
      </c>
      <c r="C1035" s="16">
        <v>1</v>
      </c>
      <c r="D1035" s="8">
        <v>6530.26</v>
      </c>
      <c r="E1035" s="46">
        <v>6530.26</v>
      </c>
      <c r="F1035" s="9" t="s">
        <v>1825</v>
      </c>
      <c r="G1035" s="9">
        <v>99543141</v>
      </c>
    </row>
    <row r="1036" spans="1:7" ht="148.5" x14ac:dyDescent="0.25">
      <c r="A1036" s="13">
        <v>45226</v>
      </c>
      <c r="B1036" s="7" t="s">
        <v>2711</v>
      </c>
      <c r="C1036" s="16">
        <v>1</v>
      </c>
      <c r="D1036" s="8">
        <v>4895</v>
      </c>
      <c r="E1036" s="46">
        <f>+D1036*3</f>
        <v>14685</v>
      </c>
      <c r="F1036" s="9" t="s">
        <v>2712</v>
      </c>
      <c r="G1036" s="9">
        <v>16561244</v>
      </c>
    </row>
    <row r="1037" spans="1:7" ht="351" x14ac:dyDescent="0.25">
      <c r="A1037" s="13">
        <v>45226</v>
      </c>
      <c r="B1037" s="7" t="s">
        <v>2713</v>
      </c>
      <c r="C1037" s="16">
        <v>1</v>
      </c>
      <c r="D1037" s="8">
        <v>19355.25</v>
      </c>
      <c r="E1037" s="46">
        <v>19355.25</v>
      </c>
      <c r="F1037" s="9" t="s">
        <v>2714</v>
      </c>
      <c r="G1037" s="9">
        <v>25917846</v>
      </c>
    </row>
    <row r="1038" spans="1:7" ht="135" x14ac:dyDescent="0.25">
      <c r="A1038" s="13">
        <v>45226</v>
      </c>
      <c r="B1038" s="7" t="s">
        <v>2715</v>
      </c>
      <c r="C1038" s="16">
        <v>1</v>
      </c>
      <c r="D1038" s="8">
        <v>25000</v>
      </c>
      <c r="E1038" s="46">
        <v>25000</v>
      </c>
      <c r="F1038" s="9" t="s">
        <v>2716</v>
      </c>
      <c r="G1038" s="9">
        <v>54337453</v>
      </c>
    </row>
    <row r="1039" spans="1:7" ht="94.5" x14ac:dyDescent="0.25">
      <c r="A1039" s="13">
        <v>45226</v>
      </c>
      <c r="B1039" s="7" t="s">
        <v>2717</v>
      </c>
      <c r="C1039" s="16">
        <f>+E1039/D1039</f>
        <v>8</v>
      </c>
      <c r="D1039" s="8">
        <v>1013.04</v>
      </c>
      <c r="E1039" s="46">
        <f>+D1039*8</f>
        <v>8104.32</v>
      </c>
      <c r="F1039" s="9" t="s">
        <v>2417</v>
      </c>
      <c r="G1039" s="9">
        <v>48327581</v>
      </c>
    </row>
    <row r="1040" spans="1:7" ht="121.5" x14ac:dyDescent="0.25">
      <c r="A1040" s="13">
        <v>45226</v>
      </c>
      <c r="B1040" s="7" t="s">
        <v>2718</v>
      </c>
      <c r="C1040" s="16">
        <v>1</v>
      </c>
      <c r="D1040" s="8">
        <v>12240</v>
      </c>
      <c r="E1040" s="46">
        <v>12240</v>
      </c>
      <c r="F1040" s="9" t="s">
        <v>2433</v>
      </c>
      <c r="G1040" s="9">
        <v>87289059</v>
      </c>
    </row>
    <row r="1041" spans="1:7" ht="54" x14ac:dyDescent="0.25">
      <c r="A1041" s="13">
        <v>45226</v>
      </c>
      <c r="B1041" s="7" t="s">
        <v>2719</v>
      </c>
      <c r="C1041" s="16">
        <v>1</v>
      </c>
      <c r="D1041" s="8">
        <v>4600</v>
      </c>
      <c r="E1041" s="46">
        <v>4600</v>
      </c>
      <c r="F1041" s="9" t="s">
        <v>2720</v>
      </c>
      <c r="G1041" s="9">
        <v>100630928</v>
      </c>
    </row>
    <row r="1042" spans="1:7" ht="81" x14ac:dyDescent="0.25">
      <c r="A1042" s="13">
        <v>45226</v>
      </c>
      <c r="B1042" s="7" t="s">
        <v>2721</v>
      </c>
      <c r="C1042" s="16">
        <v>1</v>
      </c>
      <c r="D1042" s="8">
        <v>22917.439999999999</v>
      </c>
      <c r="E1042" s="46">
        <v>22917.439999999999</v>
      </c>
      <c r="F1042" s="9" t="s">
        <v>2722</v>
      </c>
      <c r="G1042" s="9">
        <v>105782203</v>
      </c>
    </row>
    <row r="1043" spans="1:7" ht="67.5" x14ac:dyDescent="0.25">
      <c r="A1043" s="13">
        <v>45226</v>
      </c>
      <c r="B1043" s="7" t="s">
        <v>2723</v>
      </c>
      <c r="C1043" s="16">
        <v>1</v>
      </c>
      <c r="D1043" s="8">
        <v>8550</v>
      </c>
      <c r="E1043" s="46">
        <v>8550</v>
      </c>
      <c r="F1043" s="9" t="s">
        <v>2692</v>
      </c>
      <c r="G1043" s="9" t="s">
        <v>1076</v>
      </c>
    </row>
    <row r="1044" spans="1:7" ht="81" x14ac:dyDescent="0.25">
      <c r="A1044" s="13">
        <v>45226</v>
      </c>
      <c r="B1044" s="7" t="s">
        <v>2724</v>
      </c>
      <c r="C1044" s="16">
        <v>1</v>
      </c>
      <c r="D1044" s="8">
        <v>22540</v>
      </c>
      <c r="E1044" s="46">
        <v>22540</v>
      </c>
      <c r="F1044" s="9" t="s">
        <v>2725</v>
      </c>
      <c r="G1044" s="9">
        <v>6359884</v>
      </c>
    </row>
    <row r="1045" spans="1:7" ht="40.5" x14ac:dyDescent="0.25">
      <c r="A1045" s="13">
        <v>45226</v>
      </c>
      <c r="B1045" s="7" t="s">
        <v>2726</v>
      </c>
      <c r="C1045" s="16">
        <v>1</v>
      </c>
      <c r="D1045" s="8">
        <v>6250</v>
      </c>
      <c r="E1045" s="46">
        <v>6250</v>
      </c>
      <c r="F1045" s="9" t="s">
        <v>2727</v>
      </c>
      <c r="G1045" s="9">
        <v>87573644</v>
      </c>
    </row>
    <row r="1046" spans="1:7" ht="135" x14ac:dyDescent="0.25">
      <c r="A1046" s="13">
        <v>45226</v>
      </c>
      <c r="B1046" s="7" t="s">
        <v>2728</v>
      </c>
      <c r="C1046" s="16">
        <f>+E1046/D1046</f>
        <v>58</v>
      </c>
      <c r="D1046" s="8">
        <v>105</v>
      </c>
      <c r="E1046" s="46">
        <f>+D1046*58</f>
        <v>6090</v>
      </c>
      <c r="F1046" s="9" t="s">
        <v>2729</v>
      </c>
      <c r="G1046" s="9">
        <v>55562817</v>
      </c>
    </row>
    <row r="1047" spans="1:7" ht="81" x14ac:dyDescent="0.25">
      <c r="A1047" s="13">
        <v>45229</v>
      </c>
      <c r="B1047" s="7" t="s">
        <v>2730</v>
      </c>
      <c r="C1047" s="16">
        <v>1</v>
      </c>
      <c r="D1047" s="8">
        <v>5200</v>
      </c>
      <c r="E1047" s="46">
        <v>5200</v>
      </c>
      <c r="F1047" s="9" t="s">
        <v>2363</v>
      </c>
      <c r="G1047" s="9">
        <v>44131933</v>
      </c>
    </row>
    <row r="1048" spans="1:7" ht="148.5" x14ac:dyDescent="0.25">
      <c r="A1048" s="13">
        <v>45229</v>
      </c>
      <c r="B1048" s="7" t="s">
        <v>2731</v>
      </c>
      <c r="C1048" s="16">
        <v>1</v>
      </c>
      <c r="D1048" s="8">
        <v>7649.1</v>
      </c>
      <c r="E1048" s="46">
        <v>7649.1</v>
      </c>
      <c r="F1048" s="9" t="s">
        <v>2413</v>
      </c>
      <c r="G1048" s="9">
        <v>99074303</v>
      </c>
    </row>
    <row r="1049" spans="1:7" ht="94.5" x14ac:dyDescent="0.25">
      <c r="A1049" s="13">
        <v>45229</v>
      </c>
      <c r="B1049" s="7" t="s">
        <v>2732</v>
      </c>
      <c r="C1049" s="16">
        <v>1</v>
      </c>
      <c r="D1049" s="8">
        <v>2976.78</v>
      </c>
      <c r="E1049" s="46">
        <v>2976.78</v>
      </c>
      <c r="F1049" s="9" t="s">
        <v>2733</v>
      </c>
      <c r="G1049" s="9">
        <v>1035622</v>
      </c>
    </row>
    <row r="1050" spans="1:7" ht="121.5" x14ac:dyDescent="0.25">
      <c r="A1050" s="13">
        <v>45229</v>
      </c>
      <c r="B1050" s="7" t="s">
        <v>2734</v>
      </c>
      <c r="C1050" s="16">
        <v>1</v>
      </c>
      <c r="D1050" s="8">
        <v>1620</v>
      </c>
      <c r="E1050" s="46">
        <v>1620</v>
      </c>
      <c r="F1050" s="9" t="s">
        <v>2590</v>
      </c>
      <c r="G1050" s="9">
        <v>44345372</v>
      </c>
    </row>
    <row r="1051" spans="1:7" ht="94.5" x14ac:dyDescent="0.25">
      <c r="A1051" s="13">
        <v>45229</v>
      </c>
      <c r="B1051" s="7" t="s">
        <v>2735</v>
      </c>
      <c r="C1051" s="16">
        <v>1</v>
      </c>
      <c r="D1051" s="8">
        <v>12500</v>
      </c>
      <c r="E1051" s="46">
        <v>12500</v>
      </c>
      <c r="F1051" s="9" t="s">
        <v>2736</v>
      </c>
      <c r="G1051" s="9">
        <v>18068448</v>
      </c>
    </row>
    <row r="1052" spans="1:7" ht="175.5" x14ac:dyDescent="0.25">
      <c r="A1052" s="13">
        <v>45229</v>
      </c>
      <c r="B1052" s="7" t="s">
        <v>2737</v>
      </c>
      <c r="C1052" s="16">
        <v>1</v>
      </c>
      <c r="D1052" s="8">
        <v>24601</v>
      </c>
      <c r="E1052" s="46">
        <v>24601</v>
      </c>
      <c r="F1052" s="9" t="s">
        <v>2712</v>
      </c>
      <c r="G1052" s="9">
        <v>16561244</v>
      </c>
    </row>
    <row r="1053" spans="1:7" ht="324" x14ac:dyDescent="0.25">
      <c r="A1053" s="13">
        <v>45229</v>
      </c>
      <c r="B1053" s="7" t="s">
        <v>2738</v>
      </c>
      <c r="C1053" s="16">
        <v>1</v>
      </c>
      <c r="D1053" s="8">
        <v>24875</v>
      </c>
      <c r="E1053" s="46">
        <v>24875</v>
      </c>
      <c r="F1053" s="9" t="s">
        <v>2712</v>
      </c>
      <c r="G1053" s="9">
        <v>16561244</v>
      </c>
    </row>
    <row r="1054" spans="1:7" ht="94.5" x14ac:dyDescent="0.25">
      <c r="A1054" s="13">
        <v>45229</v>
      </c>
      <c r="B1054" s="7" t="s">
        <v>2739</v>
      </c>
      <c r="C1054" s="16">
        <v>1</v>
      </c>
      <c r="D1054" s="8">
        <v>15000</v>
      </c>
      <c r="E1054" s="46">
        <v>15000</v>
      </c>
      <c r="F1054" s="9" t="s">
        <v>2740</v>
      </c>
      <c r="G1054" s="9">
        <v>107788101</v>
      </c>
    </row>
    <row r="1055" spans="1:7" ht="148.5" x14ac:dyDescent="0.25">
      <c r="A1055" s="13">
        <v>45230</v>
      </c>
      <c r="B1055" s="7" t="s">
        <v>2741</v>
      </c>
      <c r="C1055" s="16">
        <v>1</v>
      </c>
      <c r="D1055" s="8">
        <v>21852</v>
      </c>
      <c r="E1055" s="46">
        <v>21852</v>
      </c>
      <c r="F1055" s="9" t="s">
        <v>2742</v>
      </c>
      <c r="G1055" s="9">
        <v>67272975</v>
      </c>
    </row>
    <row r="1056" spans="1:7" ht="108" x14ac:dyDescent="0.25">
      <c r="A1056" s="13">
        <v>45230</v>
      </c>
      <c r="B1056" s="7" t="s">
        <v>2743</v>
      </c>
      <c r="C1056" s="16">
        <v>1</v>
      </c>
      <c r="D1056" s="8">
        <v>20750</v>
      </c>
      <c r="E1056" s="46">
        <v>20750</v>
      </c>
      <c r="F1056" s="9" t="s">
        <v>2440</v>
      </c>
      <c r="G1056" s="9">
        <v>26012960</v>
      </c>
    </row>
    <row r="1057" spans="1:7" ht="175.5" x14ac:dyDescent="0.25">
      <c r="A1057" s="13">
        <v>45230</v>
      </c>
      <c r="B1057" s="7" t="s">
        <v>2744</v>
      </c>
      <c r="C1057" s="16">
        <v>1</v>
      </c>
      <c r="D1057" s="8">
        <v>12250</v>
      </c>
      <c r="E1057" s="46">
        <v>12250</v>
      </c>
      <c r="F1057" s="9" t="s">
        <v>2440</v>
      </c>
      <c r="G1057" s="9">
        <v>26012960</v>
      </c>
    </row>
    <row r="1058" spans="1:7" ht="94.5" x14ac:dyDescent="0.25">
      <c r="A1058" s="13">
        <v>45230</v>
      </c>
      <c r="B1058" s="7" t="s">
        <v>2745</v>
      </c>
      <c r="C1058" s="16">
        <v>1</v>
      </c>
      <c r="D1058" s="8">
        <v>17150</v>
      </c>
      <c r="E1058" s="46">
        <v>17150</v>
      </c>
      <c r="F1058" s="9" t="s">
        <v>2746</v>
      </c>
      <c r="G1058" s="9">
        <v>19502052</v>
      </c>
    </row>
    <row r="1059" spans="1:7" ht="19.5" customHeight="1" x14ac:dyDescent="0.25">
      <c r="A1059" s="209" t="s">
        <v>2747</v>
      </c>
      <c r="B1059" s="210"/>
      <c r="C1059" s="210"/>
      <c r="D1059" s="210"/>
      <c r="E1059" s="210"/>
      <c r="F1059" s="210"/>
      <c r="G1059" s="210"/>
    </row>
    <row r="1060" spans="1:7" ht="108" x14ac:dyDescent="0.25">
      <c r="A1060" s="13">
        <v>45232</v>
      </c>
      <c r="B1060" s="7" t="s">
        <v>2748</v>
      </c>
      <c r="C1060" s="16">
        <v>1</v>
      </c>
      <c r="D1060" s="8">
        <v>24806.799999999999</v>
      </c>
      <c r="E1060" s="46">
        <v>24806.799999999999</v>
      </c>
      <c r="F1060" s="9" t="s">
        <v>2749</v>
      </c>
      <c r="G1060" s="9">
        <v>1078526</v>
      </c>
    </row>
    <row r="1061" spans="1:7" ht="108" x14ac:dyDescent="0.25">
      <c r="A1061" s="13">
        <v>45232</v>
      </c>
      <c r="B1061" s="7" t="s">
        <v>2750</v>
      </c>
      <c r="C1061" s="16">
        <v>1</v>
      </c>
      <c r="D1061" s="8">
        <v>82</v>
      </c>
      <c r="E1061" s="46">
        <f>+D1061*41</f>
        <v>3362</v>
      </c>
      <c r="F1061" s="9" t="s">
        <v>2751</v>
      </c>
      <c r="G1061" s="9">
        <v>44652275</v>
      </c>
    </row>
    <row r="1062" spans="1:7" ht="94.5" x14ac:dyDescent="0.25">
      <c r="A1062" s="13">
        <v>45232</v>
      </c>
      <c r="B1062" s="7" t="s">
        <v>2752</v>
      </c>
      <c r="C1062" s="16">
        <v>1</v>
      </c>
      <c r="D1062" s="8">
        <v>390</v>
      </c>
      <c r="E1062" s="46">
        <f>+D1062*4</f>
        <v>1560</v>
      </c>
      <c r="F1062" s="9" t="s">
        <v>2753</v>
      </c>
      <c r="G1062" s="9">
        <v>3635406</v>
      </c>
    </row>
    <row r="1063" spans="1:7" ht="162" x14ac:dyDescent="0.25">
      <c r="A1063" s="13">
        <v>45232</v>
      </c>
      <c r="B1063" s="7" t="s">
        <v>2754</v>
      </c>
      <c r="C1063" s="16">
        <v>1</v>
      </c>
      <c r="D1063" s="8">
        <v>5125</v>
      </c>
      <c r="E1063" s="46">
        <f>D1063*16</f>
        <v>82000</v>
      </c>
      <c r="F1063" s="9" t="s">
        <v>2755</v>
      </c>
      <c r="G1063" s="9">
        <v>48327581</v>
      </c>
    </row>
    <row r="1064" spans="1:7" ht="189" x14ac:dyDescent="0.25">
      <c r="A1064" s="13">
        <v>45233</v>
      </c>
      <c r="B1064" s="7" t="s">
        <v>2756</v>
      </c>
      <c r="C1064" s="16">
        <v>1</v>
      </c>
      <c r="D1064" s="8">
        <v>24706</v>
      </c>
      <c r="E1064" s="46">
        <v>24706</v>
      </c>
      <c r="F1064" s="9" t="s">
        <v>2757</v>
      </c>
      <c r="G1064" s="9">
        <v>76808548</v>
      </c>
    </row>
    <row r="1065" spans="1:7" ht="108" x14ac:dyDescent="0.25">
      <c r="A1065" s="13">
        <v>45233</v>
      </c>
      <c r="B1065" s="7" t="s">
        <v>2758</v>
      </c>
      <c r="C1065" s="16">
        <v>1</v>
      </c>
      <c r="D1065" s="8">
        <v>4810</v>
      </c>
      <c r="E1065" s="46">
        <v>4810</v>
      </c>
      <c r="F1065" s="9" t="s">
        <v>2712</v>
      </c>
      <c r="G1065" s="9">
        <v>16561244</v>
      </c>
    </row>
    <row r="1066" spans="1:7" ht="81" x14ac:dyDescent="0.25">
      <c r="A1066" s="13">
        <v>45233</v>
      </c>
      <c r="B1066" s="7" t="s">
        <v>2759</v>
      </c>
      <c r="C1066" s="16">
        <v>1</v>
      </c>
      <c r="D1066" s="8">
        <v>5800</v>
      </c>
      <c r="E1066" s="46">
        <v>5800</v>
      </c>
      <c r="F1066" s="9" t="s">
        <v>2422</v>
      </c>
      <c r="G1066" s="9">
        <v>35370122</v>
      </c>
    </row>
    <row r="1067" spans="1:7" ht="67.5" x14ac:dyDescent="0.25">
      <c r="A1067" s="13">
        <v>45233</v>
      </c>
      <c r="B1067" s="7" t="s">
        <v>2760</v>
      </c>
      <c r="C1067" s="16">
        <v>1</v>
      </c>
      <c r="D1067" s="8">
        <v>14848</v>
      </c>
      <c r="E1067" s="46">
        <v>14848</v>
      </c>
      <c r="F1067" s="9" t="s">
        <v>1420</v>
      </c>
      <c r="G1067" s="9">
        <v>5623758</v>
      </c>
    </row>
    <row r="1068" spans="1:7" ht="189" x14ac:dyDescent="0.25">
      <c r="A1068" s="13">
        <v>45236</v>
      </c>
      <c r="B1068" s="7" t="s">
        <v>2761</v>
      </c>
      <c r="C1068" s="16">
        <v>1</v>
      </c>
      <c r="D1068" s="8">
        <v>65153.98</v>
      </c>
      <c r="E1068" s="46">
        <v>65153.98</v>
      </c>
      <c r="F1068" s="9" t="s">
        <v>2762</v>
      </c>
      <c r="G1068" s="9">
        <v>322334</v>
      </c>
    </row>
    <row r="1069" spans="1:7" ht="135" x14ac:dyDescent="0.25">
      <c r="A1069" s="13">
        <v>45236</v>
      </c>
      <c r="B1069" s="7" t="s">
        <v>2763</v>
      </c>
      <c r="C1069" s="16">
        <v>1</v>
      </c>
      <c r="D1069" s="8">
        <v>40015.599999999999</v>
      </c>
      <c r="E1069" s="46">
        <v>40015.599999999999</v>
      </c>
      <c r="F1069" s="9" t="s">
        <v>2762</v>
      </c>
      <c r="G1069" s="9">
        <v>322334</v>
      </c>
    </row>
    <row r="1070" spans="1:7" ht="135" x14ac:dyDescent="0.25">
      <c r="A1070" s="13">
        <v>45236</v>
      </c>
      <c r="B1070" s="7" t="s">
        <v>2764</v>
      </c>
      <c r="C1070" s="16">
        <v>1</v>
      </c>
      <c r="D1070" s="8">
        <v>20000</v>
      </c>
      <c r="E1070" s="46">
        <v>20000</v>
      </c>
      <c r="F1070" s="9" t="s">
        <v>2765</v>
      </c>
      <c r="G1070" s="9">
        <v>88203514</v>
      </c>
    </row>
    <row r="1071" spans="1:7" ht="94.5" x14ac:dyDescent="0.25">
      <c r="A1071" s="13">
        <v>45236</v>
      </c>
      <c r="B1071" s="7" t="s">
        <v>2766</v>
      </c>
      <c r="C1071" s="16">
        <v>1</v>
      </c>
      <c r="D1071" s="8">
        <v>12400</v>
      </c>
      <c r="E1071" s="46">
        <v>12400</v>
      </c>
      <c r="F1071" s="9" t="s">
        <v>2226</v>
      </c>
      <c r="G1071" s="9">
        <v>62869396</v>
      </c>
    </row>
    <row r="1072" spans="1:7" ht="108" x14ac:dyDescent="0.25">
      <c r="A1072" s="13">
        <v>45236</v>
      </c>
      <c r="B1072" s="7" t="s">
        <v>2767</v>
      </c>
      <c r="C1072" s="16">
        <v>1</v>
      </c>
      <c r="D1072" s="8">
        <v>16250</v>
      </c>
      <c r="E1072" s="46">
        <v>16250</v>
      </c>
      <c r="F1072" s="9" t="s">
        <v>2612</v>
      </c>
      <c r="G1072" s="9">
        <v>31810500</v>
      </c>
    </row>
    <row r="1073" spans="1:7" ht="229.5" x14ac:dyDescent="0.25">
      <c r="A1073" s="13">
        <v>45236</v>
      </c>
      <c r="B1073" s="7" t="s">
        <v>2768</v>
      </c>
      <c r="C1073" s="16">
        <v>1</v>
      </c>
      <c r="D1073" s="8">
        <v>10934</v>
      </c>
      <c r="E1073" s="46">
        <v>10934</v>
      </c>
      <c r="F1073" s="9" t="s">
        <v>2712</v>
      </c>
      <c r="G1073" s="9">
        <v>16561244</v>
      </c>
    </row>
    <row r="1074" spans="1:7" ht="94.5" x14ac:dyDescent="0.25">
      <c r="A1074" s="13">
        <v>45236</v>
      </c>
      <c r="B1074" s="7" t="s">
        <v>2769</v>
      </c>
      <c r="C1074" s="16">
        <v>1</v>
      </c>
      <c r="D1074" s="8">
        <v>20400</v>
      </c>
      <c r="E1074" s="46">
        <v>20400</v>
      </c>
      <c r="F1074" s="9" t="s">
        <v>2595</v>
      </c>
      <c r="G1074" s="9">
        <v>40706206</v>
      </c>
    </row>
    <row r="1075" spans="1:7" ht="81" x14ac:dyDescent="0.25">
      <c r="A1075" s="13">
        <v>45236</v>
      </c>
      <c r="B1075" s="7" t="s">
        <v>2770</v>
      </c>
      <c r="C1075" s="16">
        <v>1</v>
      </c>
      <c r="D1075" s="8">
        <v>20990</v>
      </c>
      <c r="E1075" s="46">
        <v>20990</v>
      </c>
      <c r="F1075" s="9" t="s">
        <v>993</v>
      </c>
      <c r="G1075" s="9">
        <v>46720111</v>
      </c>
    </row>
    <row r="1076" spans="1:7" ht="135" x14ac:dyDescent="0.25">
      <c r="A1076" s="13">
        <v>45236</v>
      </c>
      <c r="B1076" s="7" t="s">
        <v>2771</v>
      </c>
      <c r="C1076" s="16">
        <v>1</v>
      </c>
      <c r="D1076" s="8">
        <v>18530</v>
      </c>
      <c r="E1076" s="46">
        <v>18530</v>
      </c>
      <c r="F1076" s="9" t="s">
        <v>2595</v>
      </c>
      <c r="G1076" s="9">
        <v>40706206</v>
      </c>
    </row>
    <row r="1077" spans="1:7" ht="81" x14ac:dyDescent="0.25">
      <c r="A1077" s="13">
        <v>45236</v>
      </c>
      <c r="B1077" s="7" t="s">
        <v>2772</v>
      </c>
      <c r="C1077" s="16">
        <v>1</v>
      </c>
      <c r="D1077" s="8">
        <v>1397.24</v>
      </c>
      <c r="E1077" s="46">
        <f>+D1077*16</f>
        <v>22355.84</v>
      </c>
      <c r="F1077" s="9" t="s">
        <v>2664</v>
      </c>
      <c r="G1077" s="9">
        <v>5531209</v>
      </c>
    </row>
    <row r="1078" spans="1:7" ht="54" x14ac:dyDescent="0.25">
      <c r="A1078" s="13">
        <v>45236</v>
      </c>
      <c r="B1078" s="7" t="s">
        <v>2773</v>
      </c>
      <c r="C1078" s="16">
        <v>1</v>
      </c>
      <c r="D1078" s="8">
        <v>1440</v>
      </c>
      <c r="E1078" s="46">
        <v>1440</v>
      </c>
      <c r="F1078" s="9" t="s">
        <v>2774</v>
      </c>
      <c r="G1078" s="9">
        <v>4556984</v>
      </c>
    </row>
    <row r="1079" spans="1:7" ht="81" x14ac:dyDescent="0.25">
      <c r="A1079" s="13">
        <v>45236</v>
      </c>
      <c r="B1079" s="7" t="s">
        <v>2775</v>
      </c>
      <c r="C1079" s="16">
        <v>1</v>
      </c>
      <c r="D1079" s="8">
        <v>1725</v>
      </c>
      <c r="E1079" s="46">
        <v>1725</v>
      </c>
      <c r="F1079" s="9" t="s">
        <v>2681</v>
      </c>
      <c r="G1079" s="9">
        <v>98792504</v>
      </c>
    </row>
    <row r="1080" spans="1:7" ht="108" x14ac:dyDescent="0.25">
      <c r="A1080" s="13">
        <v>45237</v>
      </c>
      <c r="B1080" s="7" t="s">
        <v>2776</v>
      </c>
      <c r="C1080" s="16">
        <v>1</v>
      </c>
      <c r="D1080" s="8">
        <v>375</v>
      </c>
      <c r="E1080" s="46">
        <f>D1080*175</f>
        <v>65625</v>
      </c>
      <c r="F1080" s="9" t="s">
        <v>2226</v>
      </c>
      <c r="G1080" s="9">
        <v>62869396</v>
      </c>
    </row>
    <row r="1081" spans="1:7" ht="121.5" x14ac:dyDescent="0.25">
      <c r="A1081" s="13">
        <v>45237</v>
      </c>
      <c r="B1081" s="7" t="s">
        <v>2777</v>
      </c>
      <c r="C1081" s="16">
        <v>1</v>
      </c>
      <c r="D1081" s="8">
        <v>9800</v>
      </c>
      <c r="E1081" s="46">
        <v>9800</v>
      </c>
      <c r="F1081" s="9" t="s">
        <v>2778</v>
      </c>
      <c r="G1081" s="9">
        <v>61982067</v>
      </c>
    </row>
    <row r="1082" spans="1:7" ht="94.5" x14ac:dyDescent="0.25">
      <c r="A1082" s="13">
        <v>45237</v>
      </c>
      <c r="B1082" s="7" t="s">
        <v>2779</v>
      </c>
      <c r="C1082" s="16">
        <v>1</v>
      </c>
      <c r="D1082" s="8">
        <v>24475</v>
      </c>
      <c r="E1082" s="46">
        <v>24475</v>
      </c>
      <c r="F1082" s="9" t="s">
        <v>2780</v>
      </c>
      <c r="G1082" s="9">
        <v>81119208</v>
      </c>
    </row>
    <row r="1083" spans="1:7" ht="81" x14ac:dyDescent="0.25">
      <c r="A1083" s="13">
        <v>45237</v>
      </c>
      <c r="B1083" s="7" t="s">
        <v>2781</v>
      </c>
      <c r="C1083" s="16">
        <v>1</v>
      </c>
      <c r="D1083" s="8">
        <v>20025</v>
      </c>
      <c r="E1083" s="46">
        <v>20025</v>
      </c>
      <c r="F1083" s="9" t="s">
        <v>2780</v>
      </c>
      <c r="G1083" s="9">
        <v>81119208</v>
      </c>
    </row>
    <row r="1084" spans="1:7" ht="81" x14ac:dyDescent="0.25">
      <c r="A1084" s="13">
        <v>45237</v>
      </c>
      <c r="B1084" s="7" t="s">
        <v>2782</v>
      </c>
      <c r="C1084" s="16">
        <v>1</v>
      </c>
      <c r="D1084" s="8">
        <v>24475</v>
      </c>
      <c r="E1084" s="46">
        <v>24475</v>
      </c>
      <c r="F1084" s="9" t="s">
        <v>2780</v>
      </c>
      <c r="G1084" s="9">
        <v>81119208</v>
      </c>
    </row>
    <row r="1085" spans="1:7" ht="162" x14ac:dyDescent="0.25">
      <c r="A1085" s="13">
        <v>45237</v>
      </c>
      <c r="B1085" s="7" t="s">
        <v>2783</v>
      </c>
      <c r="C1085" s="16">
        <v>1</v>
      </c>
      <c r="D1085" s="8">
        <v>6090</v>
      </c>
      <c r="E1085" s="46">
        <v>6090</v>
      </c>
      <c r="F1085" s="9" t="s">
        <v>2729</v>
      </c>
      <c r="G1085" s="9">
        <v>55562817</v>
      </c>
    </row>
    <row r="1086" spans="1:7" ht="148.5" x14ac:dyDescent="0.25">
      <c r="A1086" s="13">
        <v>45237</v>
      </c>
      <c r="B1086" s="7" t="s">
        <v>2784</v>
      </c>
      <c r="C1086" s="16">
        <v>1</v>
      </c>
      <c r="D1086" s="8">
        <v>25000</v>
      </c>
      <c r="E1086" s="46">
        <v>25000</v>
      </c>
      <c r="F1086" s="9" t="s">
        <v>2716</v>
      </c>
      <c r="G1086" s="9">
        <v>54337453</v>
      </c>
    </row>
    <row r="1087" spans="1:7" ht="27" x14ac:dyDescent="0.25">
      <c r="A1087" s="13">
        <v>45237</v>
      </c>
      <c r="B1087" s="7" t="s">
        <v>2785</v>
      </c>
      <c r="C1087" s="16">
        <v>1</v>
      </c>
      <c r="D1087" s="8">
        <v>1749.54</v>
      </c>
      <c r="E1087" s="46">
        <v>1749.54</v>
      </c>
      <c r="F1087" s="9" t="s">
        <v>2786</v>
      </c>
      <c r="G1087" s="9"/>
    </row>
    <row r="1088" spans="1:7" ht="81" x14ac:dyDescent="0.25">
      <c r="A1088" s="13">
        <v>45238</v>
      </c>
      <c r="B1088" s="7" t="s">
        <v>2787</v>
      </c>
      <c r="C1088" s="16">
        <v>1</v>
      </c>
      <c r="D1088" s="8">
        <v>2370</v>
      </c>
      <c r="E1088" s="46">
        <v>2370</v>
      </c>
      <c r="F1088" s="9" t="s">
        <v>2002</v>
      </c>
      <c r="G1088" s="9">
        <v>40058670</v>
      </c>
    </row>
    <row r="1089" spans="1:7" ht="67.5" x14ac:dyDescent="0.25">
      <c r="A1089" s="13">
        <v>45238</v>
      </c>
      <c r="B1089" s="7" t="s">
        <v>2788</v>
      </c>
      <c r="C1089" s="16">
        <v>1</v>
      </c>
      <c r="D1089" s="8">
        <v>24955</v>
      </c>
      <c r="E1089" s="46">
        <v>24955</v>
      </c>
      <c r="F1089" s="9" t="s">
        <v>1393</v>
      </c>
      <c r="G1089" s="9">
        <v>25917579</v>
      </c>
    </row>
    <row r="1090" spans="1:7" ht="40.5" x14ac:dyDescent="0.25">
      <c r="A1090" s="13">
        <v>45238</v>
      </c>
      <c r="B1090" s="7" t="s">
        <v>2789</v>
      </c>
      <c r="C1090" s="16">
        <v>1</v>
      </c>
      <c r="D1090" s="8">
        <v>1425</v>
      </c>
      <c r="E1090" s="46">
        <v>1425</v>
      </c>
      <c r="F1090" s="9" t="s">
        <v>2790</v>
      </c>
      <c r="G1090" s="9">
        <v>326895</v>
      </c>
    </row>
    <row r="1091" spans="1:7" ht="40.5" x14ac:dyDescent="0.25">
      <c r="A1091" s="13">
        <v>45238</v>
      </c>
      <c r="B1091" s="7" t="s">
        <v>2791</v>
      </c>
      <c r="C1091" s="16">
        <v>1</v>
      </c>
      <c r="D1091" s="8">
        <v>1821.25</v>
      </c>
      <c r="E1091" s="46">
        <v>1821.25</v>
      </c>
      <c r="F1091" s="9" t="s">
        <v>1729</v>
      </c>
      <c r="G1091" s="9">
        <v>494363884</v>
      </c>
    </row>
    <row r="1092" spans="1:7" ht="108" x14ac:dyDescent="0.25">
      <c r="A1092" s="13">
        <v>45238</v>
      </c>
      <c r="B1092" s="7" t="s">
        <v>2792</v>
      </c>
      <c r="C1092" s="16">
        <v>1</v>
      </c>
      <c r="D1092" s="8">
        <v>6785</v>
      </c>
      <c r="E1092" s="46">
        <v>6785</v>
      </c>
      <c r="F1092" s="9" t="s">
        <v>2595</v>
      </c>
      <c r="G1092" s="9">
        <v>40706206</v>
      </c>
    </row>
    <row r="1093" spans="1:7" ht="54" x14ac:dyDescent="0.25">
      <c r="A1093" s="13">
        <v>45238</v>
      </c>
      <c r="B1093" s="7" t="s">
        <v>2793</v>
      </c>
      <c r="C1093" s="16">
        <v>1</v>
      </c>
      <c r="D1093" s="8">
        <v>1650</v>
      </c>
      <c r="E1093" s="46">
        <f>+D1093*4</f>
        <v>6600</v>
      </c>
      <c r="F1093" s="9" t="s">
        <v>677</v>
      </c>
      <c r="G1093" s="9">
        <v>12338265</v>
      </c>
    </row>
    <row r="1094" spans="1:7" ht="148.5" x14ac:dyDescent="0.25">
      <c r="A1094" s="13">
        <v>45238</v>
      </c>
      <c r="B1094" s="7" t="s">
        <v>2794</v>
      </c>
      <c r="C1094" s="16">
        <v>1</v>
      </c>
      <c r="D1094" s="8">
        <v>7222</v>
      </c>
      <c r="E1094" s="46">
        <v>7222</v>
      </c>
      <c r="F1094" s="9" t="s">
        <v>2795</v>
      </c>
      <c r="G1094" s="9">
        <v>40695905</v>
      </c>
    </row>
    <row r="1095" spans="1:7" ht="148.5" x14ac:dyDescent="0.25">
      <c r="A1095" s="13">
        <v>45238</v>
      </c>
      <c r="B1095" s="7" t="s">
        <v>2796</v>
      </c>
      <c r="C1095" s="16">
        <v>1</v>
      </c>
      <c r="D1095" s="8">
        <v>2580</v>
      </c>
      <c r="E1095" s="46">
        <v>2580</v>
      </c>
      <c r="F1095" s="9" t="s">
        <v>2797</v>
      </c>
      <c r="G1095" s="9">
        <v>102226474</v>
      </c>
    </row>
    <row r="1096" spans="1:7" ht="54" x14ac:dyDescent="0.25">
      <c r="A1096" s="13">
        <v>45238</v>
      </c>
      <c r="B1096" s="7" t="s">
        <v>2798</v>
      </c>
      <c r="C1096" s="16">
        <v>1</v>
      </c>
      <c r="D1096" s="8">
        <v>5215</v>
      </c>
      <c r="E1096" s="46">
        <v>5215</v>
      </c>
      <c r="F1096" s="9" t="s">
        <v>2736</v>
      </c>
      <c r="G1096" s="9">
        <v>18068448</v>
      </c>
    </row>
    <row r="1097" spans="1:7" ht="409.5" x14ac:dyDescent="0.25">
      <c r="A1097" s="13">
        <v>45238</v>
      </c>
      <c r="B1097" s="7" t="s">
        <v>2799</v>
      </c>
      <c r="C1097" s="16">
        <v>1</v>
      </c>
      <c r="D1097" s="8">
        <v>24997.360000000001</v>
      </c>
      <c r="E1097" s="46">
        <v>24997.360000000001</v>
      </c>
      <c r="F1097" s="9" t="s">
        <v>2800</v>
      </c>
      <c r="G1097" s="9">
        <v>13261185</v>
      </c>
    </row>
    <row r="1098" spans="1:7" ht="40.5" x14ac:dyDescent="0.25">
      <c r="A1098" s="13">
        <v>45238</v>
      </c>
      <c r="B1098" s="7" t="s">
        <v>2801</v>
      </c>
      <c r="C1098" s="16">
        <v>1</v>
      </c>
      <c r="D1098" s="8">
        <v>6982.2</v>
      </c>
      <c r="E1098" s="46">
        <v>6982.2</v>
      </c>
      <c r="F1098" s="9" t="s">
        <v>2802</v>
      </c>
      <c r="G1098" s="9">
        <v>84212489</v>
      </c>
    </row>
    <row r="1099" spans="1:7" ht="40.5" x14ac:dyDescent="0.25">
      <c r="A1099" s="13">
        <v>45238</v>
      </c>
      <c r="B1099" s="7" t="s">
        <v>2803</v>
      </c>
      <c r="C1099" s="16">
        <v>1</v>
      </c>
      <c r="D1099" s="8">
        <v>11693.25</v>
      </c>
      <c r="E1099" s="46">
        <v>11693.25</v>
      </c>
      <c r="F1099" s="9" t="s">
        <v>1729</v>
      </c>
      <c r="G1099" s="9">
        <v>49436384</v>
      </c>
    </row>
    <row r="1100" spans="1:7" ht="40.5" x14ac:dyDescent="0.25">
      <c r="A1100" s="13">
        <v>45238</v>
      </c>
      <c r="B1100" s="7" t="s">
        <v>2804</v>
      </c>
      <c r="C1100" s="16">
        <v>1</v>
      </c>
      <c r="D1100" s="8">
        <v>2233.58</v>
      </c>
      <c r="E1100" s="46">
        <v>2233.58</v>
      </c>
      <c r="F1100" s="9" t="s">
        <v>2805</v>
      </c>
      <c r="G1100" s="9">
        <v>5974488</v>
      </c>
    </row>
    <row r="1101" spans="1:7" ht="40.5" x14ac:dyDescent="0.25">
      <c r="A1101" s="13">
        <v>45238</v>
      </c>
      <c r="B1101" s="7" t="s">
        <v>2806</v>
      </c>
      <c r="C1101" s="16">
        <v>1</v>
      </c>
      <c r="D1101" s="8">
        <v>3867</v>
      </c>
      <c r="E1101" s="46">
        <v>3867</v>
      </c>
      <c r="F1101" s="9" t="s">
        <v>1723</v>
      </c>
      <c r="G1101" s="9">
        <v>4751124</v>
      </c>
    </row>
    <row r="1102" spans="1:7" ht="40.5" x14ac:dyDescent="0.25">
      <c r="A1102" s="13">
        <v>45238</v>
      </c>
      <c r="B1102" s="7" t="s">
        <v>2807</v>
      </c>
      <c r="C1102" s="16">
        <v>1</v>
      </c>
      <c r="D1102" s="8">
        <v>3931.2</v>
      </c>
      <c r="E1102" s="46">
        <v>3931.2</v>
      </c>
      <c r="F1102" s="9" t="s">
        <v>2790</v>
      </c>
      <c r="G1102" s="9">
        <v>326895</v>
      </c>
    </row>
    <row r="1103" spans="1:7" ht="40.5" x14ac:dyDescent="0.25">
      <c r="A1103" s="13">
        <v>45238</v>
      </c>
      <c r="B1103" s="7" t="s">
        <v>2808</v>
      </c>
      <c r="C1103" s="16">
        <v>1</v>
      </c>
      <c r="D1103" s="8">
        <v>1962</v>
      </c>
      <c r="E1103" s="46">
        <v>1962</v>
      </c>
      <c r="F1103" s="9" t="s">
        <v>2790</v>
      </c>
      <c r="G1103" s="9">
        <v>326895</v>
      </c>
    </row>
    <row r="1104" spans="1:7" ht="40.5" x14ac:dyDescent="0.25">
      <c r="A1104" s="13">
        <v>45238</v>
      </c>
      <c r="B1104" s="7" t="s">
        <v>2809</v>
      </c>
      <c r="C1104" s="16">
        <v>1</v>
      </c>
      <c r="D1104" s="8">
        <v>1818</v>
      </c>
      <c r="E1104" s="46">
        <v>1818</v>
      </c>
      <c r="F1104" s="9" t="s">
        <v>2802</v>
      </c>
      <c r="G1104" s="9">
        <v>84212489</v>
      </c>
    </row>
    <row r="1105" spans="1:7" ht="54" x14ac:dyDescent="0.25">
      <c r="A1105" s="13">
        <v>45238</v>
      </c>
      <c r="B1105" s="7" t="s">
        <v>2810</v>
      </c>
      <c r="C1105" s="16">
        <v>1</v>
      </c>
      <c r="D1105" s="8">
        <v>1560</v>
      </c>
      <c r="E1105" s="46">
        <v>1560</v>
      </c>
      <c r="F1105" s="9" t="s">
        <v>1816</v>
      </c>
      <c r="G1105" s="9"/>
    </row>
    <row r="1106" spans="1:7" ht="40.5" x14ac:dyDescent="0.25">
      <c r="A1106" s="13">
        <v>45238</v>
      </c>
      <c r="B1106" s="7" t="s">
        <v>2811</v>
      </c>
      <c r="C1106" s="16">
        <v>1</v>
      </c>
      <c r="D1106" s="8">
        <v>1275</v>
      </c>
      <c r="E1106" s="46">
        <v>1275</v>
      </c>
      <c r="F1106" s="9" t="s">
        <v>2790</v>
      </c>
      <c r="G1106" s="9">
        <v>326895</v>
      </c>
    </row>
    <row r="1107" spans="1:7" ht="27" x14ac:dyDescent="0.25">
      <c r="A1107" s="13">
        <v>45238</v>
      </c>
      <c r="B1107" s="7" t="s">
        <v>2812</v>
      </c>
      <c r="C1107" s="16">
        <v>1</v>
      </c>
      <c r="D1107" s="8">
        <v>2644.5</v>
      </c>
      <c r="E1107" s="46">
        <v>2644.5</v>
      </c>
      <c r="F1107" s="9" t="s">
        <v>2813</v>
      </c>
      <c r="G1107" s="9">
        <v>574260</v>
      </c>
    </row>
    <row r="1108" spans="1:7" ht="40.5" x14ac:dyDescent="0.25">
      <c r="A1108" s="13">
        <v>45238</v>
      </c>
      <c r="B1108" s="7" t="s">
        <v>2814</v>
      </c>
      <c r="C1108" s="16">
        <v>1</v>
      </c>
      <c r="D1108" s="8">
        <v>1344</v>
      </c>
      <c r="E1108" s="46">
        <v>1344</v>
      </c>
      <c r="F1108" s="9" t="s">
        <v>2813</v>
      </c>
      <c r="G1108" s="9">
        <v>574260</v>
      </c>
    </row>
    <row r="1109" spans="1:7" ht="40.5" x14ac:dyDescent="0.25">
      <c r="A1109" s="13">
        <v>45238</v>
      </c>
      <c r="B1109" s="7" t="s">
        <v>2815</v>
      </c>
      <c r="C1109" s="16">
        <v>1</v>
      </c>
      <c r="D1109" s="8">
        <v>2300</v>
      </c>
      <c r="E1109" s="46">
        <v>2300</v>
      </c>
      <c r="F1109" s="9" t="s">
        <v>2802</v>
      </c>
      <c r="G1109" s="9">
        <v>84212489</v>
      </c>
    </row>
    <row r="1110" spans="1:7" ht="40.5" x14ac:dyDescent="0.25">
      <c r="A1110" s="13">
        <v>45238</v>
      </c>
      <c r="B1110" s="7" t="s">
        <v>2816</v>
      </c>
      <c r="C1110" s="16">
        <v>1</v>
      </c>
      <c r="D1110" s="8">
        <v>3062</v>
      </c>
      <c r="E1110" s="46">
        <v>3062</v>
      </c>
      <c r="F1110" s="9" t="s">
        <v>2813</v>
      </c>
      <c r="G1110" s="9">
        <v>574260</v>
      </c>
    </row>
    <row r="1111" spans="1:7" ht="135" x14ac:dyDescent="0.25">
      <c r="A1111" s="13">
        <v>45238</v>
      </c>
      <c r="B1111" s="7" t="s">
        <v>2817</v>
      </c>
      <c r="C1111" s="16">
        <v>1</v>
      </c>
      <c r="D1111" s="8">
        <v>22175</v>
      </c>
      <c r="E1111" s="46">
        <v>22175</v>
      </c>
      <c r="F1111" s="9" t="s">
        <v>2797</v>
      </c>
      <c r="G1111" s="9">
        <v>102226474</v>
      </c>
    </row>
    <row r="1112" spans="1:7" ht="67.5" x14ac:dyDescent="0.25">
      <c r="A1112" s="13">
        <v>45238</v>
      </c>
      <c r="B1112" s="7" t="s">
        <v>2818</v>
      </c>
      <c r="C1112" s="16">
        <v>1</v>
      </c>
      <c r="D1112" s="8">
        <v>2247.08</v>
      </c>
      <c r="E1112" s="46">
        <v>2247.08</v>
      </c>
      <c r="F1112" s="9" t="s">
        <v>2819</v>
      </c>
      <c r="G1112" s="9">
        <v>4430859</v>
      </c>
    </row>
    <row r="1113" spans="1:7" ht="121.5" x14ac:dyDescent="0.25">
      <c r="A1113" s="13">
        <v>45238</v>
      </c>
      <c r="B1113" s="7" t="s">
        <v>2820</v>
      </c>
      <c r="C1113" s="16">
        <v>1</v>
      </c>
      <c r="D1113" s="8">
        <v>2711</v>
      </c>
      <c r="E1113" s="46">
        <v>2711</v>
      </c>
      <c r="F1113" s="9" t="s">
        <v>681</v>
      </c>
      <c r="G1113" s="9">
        <v>1176250</v>
      </c>
    </row>
    <row r="1114" spans="1:7" ht="40.5" x14ac:dyDescent="0.25">
      <c r="A1114" s="13">
        <v>45238</v>
      </c>
      <c r="B1114" s="7" t="s">
        <v>2821</v>
      </c>
      <c r="C1114" s="16">
        <v>1</v>
      </c>
      <c r="D1114" s="8">
        <v>11202</v>
      </c>
      <c r="E1114" s="46">
        <v>11202</v>
      </c>
      <c r="F1114" s="9" t="s">
        <v>1723</v>
      </c>
      <c r="G1114" s="9">
        <v>4751124</v>
      </c>
    </row>
    <row r="1115" spans="1:7" ht="175.5" x14ac:dyDescent="0.25">
      <c r="A1115" s="13">
        <v>45239</v>
      </c>
      <c r="B1115" s="7" t="s">
        <v>2822</v>
      </c>
      <c r="C1115" s="16">
        <v>1</v>
      </c>
      <c r="D1115" s="8">
        <v>17508.05</v>
      </c>
      <c r="E1115" s="46">
        <v>17508.05</v>
      </c>
      <c r="F1115" s="9" t="s">
        <v>1559</v>
      </c>
      <c r="G1115" s="9">
        <v>91853826</v>
      </c>
    </row>
    <row r="1116" spans="1:7" ht="54" x14ac:dyDescent="0.25">
      <c r="A1116" s="13">
        <v>45239</v>
      </c>
      <c r="B1116" s="7" t="s">
        <v>2823</v>
      </c>
      <c r="C1116" s="16">
        <v>1</v>
      </c>
      <c r="D1116" s="8">
        <v>1000</v>
      </c>
      <c r="E1116" s="46">
        <v>1000</v>
      </c>
      <c r="F1116" s="9" t="s">
        <v>1816</v>
      </c>
      <c r="G1116" s="9"/>
    </row>
    <row r="1117" spans="1:7" ht="40.5" x14ac:dyDescent="0.25">
      <c r="A1117" s="13">
        <v>45239</v>
      </c>
      <c r="B1117" s="7" t="s">
        <v>2824</v>
      </c>
      <c r="C1117" s="16">
        <v>1</v>
      </c>
      <c r="D1117" s="8">
        <v>1841.95</v>
      </c>
      <c r="E1117" s="46">
        <v>1841.95</v>
      </c>
      <c r="F1117" s="9" t="s">
        <v>1723</v>
      </c>
      <c r="G1117" s="9">
        <v>4751124</v>
      </c>
    </row>
    <row r="1118" spans="1:7" ht="40.5" x14ac:dyDescent="0.25">
      <c r="A1118" s="13">
        <v>45239</v>
      </c>
      <c r="B1118" s="7" t="s">
        <v>2825</v>
      </c>
      <c r="C1118" s="16">
        <v>1</v>
      </c>
      <c r="D1118" s="8">
        <v>4581.6000000000004</v>
      </c>
      <c r="E1118" s="46">
        <v>4581.6000000000004</v>
      </c>
      <c r="F1118" s="9" t="s">
        <v>1723</v>
      </c>
      <c r="G1118" s="9">
        <v>4751124</v>
      </c>
    </row>
    <row r="1119" spans="1:7" ht="40.5" x14ac:dyDescent="0.25">
      <c r="A1119" s="13">
        <v>45239</v>
      </c>
      <c r="B1119" s="7" t="s">
        <v>2826</v>
      </c>
      <c r="C1119" s="16">
        <v>1</v>
      </c>
      <c r="D1119" s="8">
        <v>13036</v>
      </c>
      <c r="E1119" s="46">
        <v>13036</v>
      </c>
      <c r="F1119" s="9" t="s">
        <v>1723</v>
      </c>
      <c r="G1119" s="9">
        <v>4751124</v>
      </c>
    </row>
    <row r="1120" spans="1:7" ht="40.5" x14ac:dyDescent="0.25">
      <c r="A1120" s="13">
        <v>45239</v>
      </c>
      <c r="B1120" s="7" t="s">
        <v>2827</v>
      </c>
      <c r="C1120" s="16">
        <v>1</v>
      </c>
      <c r="D1120" s="8">
        <v>1237.5</v>
      </c>
      <c r="E1120" s="46">
        <v>1237.5</v>
      </c>
      <c r="F1120" s="9" t="s">
        <v>2790</v>
      </c>
      <c r="G1120" s="9">
        <v>326895</v>
      </c>
    </row>
    <row r="1121" spans="1:7" ht="40.5" x14ac:dyDescent="0.25">
      <c r="A1121" s="13">
        <v>45239</v>
      </c>
      <c r="B1121" s="7" t="s">
        <v>2828</v>
      </c>
      <c r="C1121" s="16">
        <v>1</v>
      </c>
      <c r="D1121" s="8">
        <v>2688</v>
      </c>
      <c r="E1121" s="46">
        <v>2688</v>
      </c>
      <c r="F1121" s="9" t="s">
        <v>1723</v>
      </c>
      <c r="G1121" s="9">
        <v>4751124</v>
      </c>
    </row>
    <row r="1122" spans="1:7" ht="40.5" x14ac:dyDescent="0.25">
      <c r="A1122" s="13">
        <v>45239</v>
      </c>
      <c r="B1122" s="7" t="s">
        <v>2829</v>
      </c>
      <c r="C1122" s="16">
        <v>1</v>
      </c>
      <c r="D1122" s="8">
        <v>4653.8999999999996</v>
      </c>
      <c r="E1122" s="46">
        <v>4653.8999999999996</v>
      </c>
      <c r="F1122" s="9" t="s">
        <v>1723</v>
      </c>
      <c r="G1122" s="9">
        <v>4751124</v>
      </c>
    </row>
    <row r="1123" spans="1:7" ht="40.5" x14ac:dyDescent="0.25">
      <c r="A1123" s="13">
        <v>45239</v>
      </c>
      <c r="B1123" s="7" t="s">
        <v>2830</v>
      </c>
      <c r="C1123" s="16">
        <v>1</v>
      </c>
      <c r="D1123" s="8">
        <v>20925</v>
      </c>
      <c r="E1123" s="46">
        <v>20925</v>
      </c>
      <c r="F1123" s="9" t="s">
        <v>1723</v>
      </c>
      <c r="G1123" s="9">
        <v>4751124</v>
      </c>
    </row>
    <row r="1124" spans="1:7" ht="27" x14ac:dyDescent="0.25">
      <c r="A1124" s="13">
        <v>45239</v>
      </c>
      <c r="B1124" s="7" t="s">
        <v>2831</v>
      </c>
      <c r="C1124" s="16">
        <v>1</v>
      </c>
      <c r="D1124" s="8">
        <v>1440</v>
      </c>
      <c r="E1124" s="46">
        <v>1440</v>
      </c>
      <c r="F1124" s="9" t="s">
        <v>2802</v>
      </c>
      <c r="G1124" s="9">
        <v>84212489</v>
      </c>
    </row>
    <row r="1125" spans="1:7" ht="216" x14ac:dyDescent="0.25">
      <c r="A1125" s="13">
        <v>45239</v>
      </c>
      <c r="B1125" s="7" t="s">
        <v>2832</v>
      </c>
      <c r="C1125" s="16">
        <v>1</v>
      </c>
      <c r="D1125" s="8">
        <v>24993</v>
      </c>
      <c r="E1125" s="46">
        <v>24993</v>
      </c>
      <c r="F1125" s="9" t="s">
        <v>2188</v>
      </c>
      <c r="G1125" s="9">
        <v>87098237</v>
      </c>
    </row>
    <row r="1126" spans="1:7" ht="67.5" x14ac:dyDescent="0.25">
      <c r="A1126" s="13">
        <v>45239</v>
      </c>
      <c r="B1126" s="7" t="s">
        <v>2833</v>
      </c>
      <c r="C1126" s="16">
        <v>1</v>
      </c>
      <c r="D1126" s="8">
        <v>24725</v>
      </c>
      <c r="E1126" s="46">
        <v>24725</v>
      </c>
      <c r="F1126" s="9" t="s">
        <v>2188</v>
      </c>
      <c r="G1126" s="9">
        <v>87098237</v>
      </c>
    </row>
    <row r="1127" spans="1:7" ht="67.5" x14ac:dyDescent="0.25">
      <c r="A1127" s="13">
        <v>45240</v>
      </c>
      <c r="B1127" s="7" t="s">
        <v>2730</v>
      </c>
      <c r="C1127" s="16">
        <v>1</v>
      </c>
      <c r="D1127" s="46">
        <v>7529</v>
      </c>
      <c r="E1127" s="46">
        <v>7529</v>
      </c>
      <c r="F1127" s="9" t="s">
        <v>2834</v>
      </c>
      <c r="G1127" s="9">
        <v>93204116</v>
      </c>
    </row>
    <row r="1128" spans="1:7" ht="270" x14ac:dyDescent="0.25">
      <c r="A1128" s="13">
        <v>45240</v>
      </c>
      <c r="B1128" s="7" t="s">
        <v>2835</v>
      </c>
      <c r="C1128" s="16">
        <v>1</v>
      </c>
      <c r="D1128" s="8">
        <v>89846</v>
      </c>
      <c r="E1128" s="46">
        <v>89846</v>
      </c>
      <c r="F1128" s="9" t="s">
        <v>2836</v>
      </c>
      <c r="G1128" s="9">
        <v>5451457</v>
      </c>
    </row>
    <row r="1129" spans="1:7" ht="94.5" x14ac:dyDescent="0.25">
      <c r="A1129" s="13">
        <v>45240</v>
      </c>
      <c r="B1129" s="7" t="s">
        <v>2837</v>
      </c>
      <c r="C1129" s="16">
        <v>1</v>
      </c>
      <c r="D1129" s="8">
        <v>13150</v>
      </c>
      <c r="E1129" s="46">
        <v>13150</v>
      </c>
      <c r="F1129" s="9" t="s">
        <v>2838</v>
      </c>
      <c r="G1129" s="9">
        <v>83346104</v>
      </c>
    </row>
    <row r="1130" spans="1:7" ht="67.5" x14ac:dyDescent="0.25">
      <c r="A1130" s="13">
        <v>45240</v>
      </c>
      <c r="B1130" s="7" t="s">
        <v>2839</v>
      </c>
      <c r="C1130" s="16">
        <v>1</v>
      </c>
      <c r="D1130" s="8">
        <v>3363.8</v>
      </c>
      <c r="E1130" s="46">
        <v>3363.8</v>
      </c>
      <c r="F1130" s="9" t="s">
        <v>2502</v>
      </c>
      <c r="G1130" s="9">
        <v>1539167</v>
      </c>
    </row>
    <row r="1131" spans="1:7" ht="81" x14ac:dyDescent="0.25">
      <c r="A1131" s="13">
        <v>45240</v>
      </c>
      <c r="B1131" s="7" t="s">
        <v>2840</v>
      </c>
      <c r="C1131" s="16">
        <v>1</v>
      </c>
      <c r="D1131" s="8">
        <v>6750</v>
      </c>
      <c r="E1131" s="46">
        <v>6750</v>
      </c>
      <c r="F1131" s="9" t="s">
        <v>993</v>
      </c>
      <c r="G1131" s="9">
        <v>46720111</v>
      </c>
    </row>
    <row r="1132" spans="1:7" ht="81" x14ac:dyDescent="0.25">
      <c r="A1132" s="13">
        <v>45240</v>
      </c>
      <c r="B1132" s="7" t="s">
        <v>2841</v>
      </c>
      <c r="C1132" s="16">
        <v>1</v>
      </c>
      <c r="D1132" s="8">
        <v>3699</v>
      </c>
      <c r="E1132" s="46">
        <v>3699</v>
      </c>
      <c r="F1132" s="9" t="s">
        <v>1499</v>
      </c>
      <c r="G1132" s="9">
        <v>37916270</v>
      </c>
    </row>
    <row r="1133" spans="1:7" ht="81" x14ac:dyDescent="0.25">
      <c r="A1133" s="13">
        <v>45240</v>
      </c>
      <c r="B1133" s="7" t="s">
        <v>2842</v>
      </c>
      <c r="C1133" s="16">
        <v>1</v>
      </c>
      <c r="D1133" s="8">
        <v>4737</v>
      </c>
      <c r="E1133" s="46">
        <v>4737</v>
      </c>
      <c r="F1133" s="9" t="s">
        <v>1499</v>
      </c>
      <c r="G1133" s="9">
        <v>37916270</v>
      </c>
    </row>
    <row r="1134" spans="1:7" ht="81" x14ac:dyDescent="0.25">
      <c r="A1134" s="13">
        <v>45240</v>
      </c>
      <c r="B1134" s="7" t="s">
        <v>2843</v>
      </c>
      <c r="C1134" s="16">
        <v>1</v>
      </c>
      <c r="D1134" s="8">
        <v>3900</v>
      </c>
      <c r="E1134" s="46">
        <v>3900</v>
      </c>
      <c r="F1134" s="9" t="s">
        <v>2844</v>
      </c>
      <c r="G1134" s="9">
        <v>19688083</v>
      </c>
    </row>
    <row r="1135" spans="1:7" ht="189" x14ac:dyDescent="0.25">
      <c r="A1135" s="13">
        <v>45240</v>
      </c>
      <c r="B1135" s="7" t="s">
        <v>2845</v>
      </c>
      <c r="C1135" s="16">
        <v>1</v>
      </c>
      <c r="D1135" s="8">
        <v>8205</v>
      </c>
      <c r="E1135" s="46">
        <v>8205</v>
      </c>
      <c r="F1135" s="9" t="s">
        <v>1499</v>
      </c>
      <c r="G1135" s="9">
        <v>37916270</v>
      </c>
    </row>
    <row r="1136" spans="1:7" ht="162" x14ac:dyDescent="0.25">
      <c r="A1136" s="13">
        <v>45240</v>
      </c>
      <c r="B1136" s="7" t="s">
        <v>2846</v>
      </c>
      <c r="C1136" s="16">
        <v>1</v>
      </c>
      <c r="D1136" s="8">
        <v>2866</v>
      </c>
      <c r="E1136" s="46">
        <v>2866</v>
      </c>
      <c r="F1136" s="9" t="s">
        <v>1281</v>
      </c>
      <c r="G1136" s="9">
        <v>44131933</v>
      </c>
    </row>
    <row r="1137" spans="1:7" ht="189" x14ac:dyDescent="0.25">
      <c r="A1137" s="13">
        <v>45243</v>
      </c>
      <c r="B1137" s="7" t="s">
        <v>2847</v>
      </c>
      <c r="C1137" s="16">
        <v>1</v>
      </c>
      <c r="D1137" s="8">
        <v>79500</v>
      </c>
      <c r="E1137" s="46">
        <v>79500</v>
      </c>
      <c r="F1137" s="9" t="s">
        <v>2848</v>
      </c>
      <c r="G1137" s="9">
        <v>42716772</v>
      </c>
    </row>
    <row r="1138" spans="1:7" ht="108" x14ac:dyDescent="0.25">
      <c r="A1138" s="13">
        <v>45243</v>
      </c>
      <c r="B1138" s="7" t="s">
        <v>2849</v>
      </c>
      <c r="C1138" s="16">
        <v>1</v>
      </c>
      <c r="D1138" s="8">
        <v>11992</v>
      </c>
      <c r="E1138" s="46">
        <v>11992</v>
      </c>
      <c r="F1138" s="9" t="s">
        <v>2850</v>
      </c>
      <c r="G1138" s="9" t="s">
        <v>12</v>
      </c>
    </row>
    <row r="1139" spans="1:7" ht="81" x14ac:dyDescent="0.25">
      <c r="A1139" s="13">
        <v>45243</v>
      </c>
      <c r="B1139" s="7" t="s">
        <v>2851</v>
      </c>
      <c r="C1139" s="16">
        <v>1</v>
      </c>
      <c r="D1139" s="8">
        <v>9250.2999999999993</v>
      </c>
      <c r="E1139" s="46">
        <v>9250.2999999999993</v>
      </c>
      <c r="F1139" s="9" t="s">
        <v>583</v>
      </c>
      <c r="G1139" s="9">
        <v>30805449</v>
      </c>
    </row>
    <row r="1140" spans="1:7" ht="108" x14ac:dyDescent="0.25">
      <c r="A1140" s="13">
        <v>45245</v>
      </c>
      <c r="B1140" s="111" t="s">
        <v>2852</v>
      </c>
      <c r="C1140" s="16">
        <v>1</v>
      </c>
      <c r="D1140" s="115">
        <v>20900.88</v>
      </c>
      <c r="E1140" s="115">
        <v>20900.88</v>
      </c>
      <c r="F1140" s="55" t="s">
        <v>2853</v>
      </c>
      <c r="G1140" s="114" t="s">
        <v>2854</v>
      </c>
    </row>
    <row r="1141" spans="1:7" ht="135" x14ac:dyDescent="0.25">
      <c r="A1141" s="13">
        <v>45245</v>
      </c>
      <c r="B1141" s="111" t="s">
        <v>2855</v>
      </c>
      <c r="C1141" s="16">
        <v>1</v>
      </c>
      <c r="D1141" s="8">
        <v>28.98</v>
      </c>
      <c r="E1141" s="46">
        <f>D1141*2000</f>
        <v>57960</v>
      </c>
      <c r="F1141" s="9" t="s">
        <v>2856</v>
      </c>
      <c r="G1141" s="9">
        <v>4972503</v>
      </c>
    </row>
    <row r="1142" spans="1:7" ht="108" x14ac:dyDescent="0.25">
      <c r="A1142" s="13">
        <v>45245</v>
      </c>
      <c r="B1142" s="111" t="s">
        <v>2857</v>
      </c>
      <c r="C1142" s="16">
        <v>1</v>
      </c>
      <c r="D1142" s="8">
        <v>4755.3599999999997</v>
      </c>
      <c r="E1142" s="46">
        <v>4755.3599999999997</v>
      </c>
      <c r="F1142" s="9" t="s">
        <v>946</v>
      </c>
      <c r="G1142" s="9">
        <v>38231425</v>
      </c>
    </row>
    <row r="1143" spans="1:7" ht="351" x14ac:dyDescent="0.25">
      <c r="A1143" s="13">
        <v>45246</v>
      </c>
      <c r="B1143" s="7" t="s">
        <v>2858</v>
      </c>
      <c r="C1143" s="16">
        <v>1</v>
      </c>
      <c r="D1143" s="8">
        <v>23850</v>
      </c>
      <c r="E1143" s="46">
        <v>23850</v>
      </c>
      <c r="F1143" s="9" t="s">
        <v>2440</v>
      </c>
      <c r="G1143" s="9">
        <v>26012960</v>
      </c>
    </row>
    <row r="1144" spans="1:7" ht="108" x14ac:dyDescent="0.25">
      <c r="A1144" s="13">
        <v>45246</v>
      </c>
      <c r="B1144" s="7" t="s">
        <v>2859</v>
      </c>
      <c r="C1144" s="16">
        <v>1</v>
      </c>
      <c r="D1144" s="8">
        <v>17888.849999999999</v>
      </c>
      <c r="E1144" s="46">
        <v>17888.849999999999</v>
      </c>
      <c r="F1144" s="9" t="s">
        <v>2860</v>
      </c>
      <c r="G1144" s="9">
        <v>5442516</v>
      </c>
    </row>
    <row r="1145" spans="1:7" ht="148.5" x14ac:dyDescent="0.25">
      <c r="A1145" s="13">
        <v>45246</v>
      </c>
      <c r="B1145" s="7" t="s">
        <v>2861</v>
      </c>
      <c r="C1145" s="16">
        <v>1</v>
      </c>
      <c r="D1145" s="8">
        <v>8650</v>
      </c>
      <c r="E1145" s="46">
        <v>8650</v>
      </c>
      <c r="F1145" s="9" t="s">
        <v>2795</v>
      </c>
      <c r="G1145" s="9">
        <v>40695905</v>
      </c>
    </row>
    <row r="1146" spans="1:7" ht="81" x14ac:dyDescent="0.25">
      <c r="A1146" s="13">
        <v>45246</v>
      </c>
      <c r="B1146" s="7" t="s">
        <v>2862</v>
      </c>
      <c r="C1146" s="16">
        <v>1</v>
      </c>
      <c r="D1146" s="8">
        <v>9100</v>
      </c>
      <c r="E1146" s="46">
        <v>9100</v>
      </c>
      <c r="F1146" s="9" t="s">
        <v>2863</v>
      </c>
      <c r="G1146" s="9">
        <v>7385234</v>
      </c>
    </row>
    <row r="1147" spans="1:7" ht="162" x14ac:dyDescent="0.25">
      <c r="A1147" s="13">
        <v>45246</v>
      </c>
      <c r="B1147" s="7" t="s">
        <v>2864</v>
      </c>
      <c r="C1147" s="16">
        <v>1</v>
      </c>
      <c r="D1147" s="8">
        <v>89956.41</v>
      </c>
      <c r="E1147" s="46">
        <v>89956.41</v>
      </c>
      <c r="F1147" s="9" t="s">
        <v>2502</v>
      </c>
      <c r="G1147" s="9">
        <v>1539167</v>
      </c>
    </row>
    <row r="1148" spans="1:7" ht="175.5" x14ac:dyDescent="0.25">
      <c r="A1148" s="13">
        <v>45247</v>
      </c>
      <c r="B1148" s="7" t="s">
        <v>2865</v>
      </c>
      <c r="C1148" s="16">
        <v>1</v>
      </c>
      <c r="D1148" s="8">
        <v>2378</v>
      </c>
      <c r="E1148" s="46">
        <v>2378</v>
      </c>
      <c r="F1148" s="9" t="s">
        <v>681</v>
      </c>
      <c r="G1148" s="9">
        <v>1176250</v>
      </c>
    </row>
    <row r="1149" spans="1:7" ht="94.5" x14ac:dyDescent="0.25">
      <c r="A1149" s="13">
        <v>45247</v>
      </c>
      <c r="B1149" s="7" t="s">
        <v>2866</v>
      </c>
      <c r="C1149" s="16">
        <v>1</v>
      </c>
      <c r="D1149" s="8">
        <v>4441.76</v>
      </c>
      <c r="E1149" s="46">
        <v>4441.76</v>
      </c>
      <c r="F1149" s="9" t="s">
        <v>2411</v>
      </c>
      <c r="G1149" s="9">
        <v>115367624</v>
      </c>
    </row>
    <row r="1150" spans="1:7" ht="81" x14ac:dyDescent="0.25">
      <c r="A1150" s="13">
        <v>45247</v>
      </c>
      <c r="B1150" s="7" t="s">
        <v>2867</v>
      </c>
      <c r="C1150" s="16">
        <v>1</v>
      </c>
      <c r="D1150" s="8">
        <v>8000</v>
      </c>
      <c r="E1150" s="46">
        <v>8000</v>
      </c>
      <c r="F1150" s="9" t="s">
        <v>2868</v>
      </c>
      <c r="G1150" s="9">
        <v>97893927</v>
      </c>
    </row>
    <row r="1151" spans="1:7" ht="81" x14ac:dyDescent="0.25">
      <c r="A1151" s="13">
        <v>45247</v>
      </c>
      <c r="B1151" s="7" t="s">
        <v>2869</v>
      </c>
      <c r="C1151" s="16">
        <v>1</v>
      </c>
      <c r="D1151" s="8">
        <v>16100</v>
      </c>
      <c r="E1151" s="46">
        <v>16100</v>
      </c>
      <c r="F1151" s="9" t="s">
        <v>229</v>
      </c>
      <c r="G1151" s="9">
        <v>69913811</v>
      </c>
    </row>
    <row r="1152" spans="1:7" ht="81" x14ac:dyDescent="0.25">
      <c r="A1152" s="13">
        <v>45247</v>
      </c>
      <c r="B1152" s="7" t="s">
        <v>2870</v>
      </c>
      <c r="C1152" s="16">
        <v>1</v>
      </c>
      <c r="D1152" s="8">
        <v>3936</v>
      </c>
      <c r="E1152" s="46">
        <v>3936</v>
      </c>
      <c r="F1152" s="9" t="s">
        <v>2871</v>
      </c>
      <c r="G1152" s="9">
        <v>37916270</v>
      </c>
    </row>
    <row r="1153" spans="1:7" ht="189" x14ac:dyDescent="0.25">
      <c r="A1153" s="13">
        <v>45250</v>
      </c>
      <c r="B1153" s="7" t="s">
        <v>2872</v>
      </c>
      <c r="C1153" s="16">
        <v>1</v>
      </c>
      <c r="D1153" s="8">
        <v>24985</v>
      </c>
      <c r="E1153" s="46">
        <v>24985</v>
      </c>
      <c r="F1153" s="9" t="s">
        <v>566</v>
      </c>
      <c r="G1153" s="9">
        <v>30203333</v>
      </c>
    </row>
    <row r="1154" spans="1:7" ht="81" x14ac:dyDescent="0.25">
      <c r="A1154" s="13">
        <v>45250</v>
      </c>
      <c r="B1154" s="7" t="s">
        <v>2873</v>
      </c>
      <c r="C1154" s="16">
        <v>1</v>
      </c>
      <c r="D1154" s="8">
        <v>4200</v>
      </c>
      <c r="E1154" s="46">
        <v>4200</v>
      </c>
      <c r="F1154" s="9" t="s">
        <v>2874</v>
      </c>
      <c r="G1154" s="9">
        <v>17517974</v>
      </c>
    </row>
    <row r="1155" spans="1:7" ht="202.5" x14ac:dyDescent="0.25">
      <c r="A1155" s="13">
        <v>45250</v>
      </c>
      <c r="B1155" s="7" t="s">
        <v>2875</v>
      </c>
      <c r="C1155" s="16">
        <v>1</v>
      </c>
      <c r="D1155" s="8">
        <v>85221.9</v>
      </c>
      <c r="E1155" s="46">
        <v>85221.9</v>
      </c>
      <c r="F1155" s="9" t="s">
        <v>1559</v>
      </c>
      <c r="G1155" s="9">
        <v>91853826</v>
      </c>
    </row>
    <row r="1156" spans="1:7" ht="40.5" x14ac:dyDescent="0.25">
      <c r="A1156" s="13">
        <v>45250</v>
      </c>
      <c r="B1156" s="7" t="s">
        <v>2876</v>
      </c>
      <c r="C1156" s="16">
        <v>1</v>
      </c>
      <c r="D1156" s="8">
        <v>71.38</v>
      </c>
      <c r="E1156" s="46">
        <v>2855.2</v>
      </c>
      <c r="F1156" s="9" t="s">
        <v>1723</v>
      </c>
      <c r="G1156" s="9">
        <v>4751124</v>
      </c>
    </row>
    <row r="1157" spans="1:7" ht="27" x14ac:dyDescent="0.25">
      <c r="A1157" s="13">
        <v>45250</v>
      </c>
      <c r="B1157" s="7" t="s">
        <v>2877</v>
      </c>
      <c r="C1157" s="16">
        <v>1</v>
      </c>
      <c r="D1157" s="8">
        <v>142.4</v>
      </c>
      <c r="E1157" s="46">
        <v>14240</v>
      </c>
      <c r="F1157" s="9" t="s">
        <v>2786</v>
      </c>
      <c r="G1157" s="9"/>
    </row>
    <row r="1158" spans="1:7" ht="202.5" x14ac:dyDescent="0.25">
      <c r="A1158" s="13">
        <v>45250</v>
      </c>
      <c r="B1158" s="7" t="s">
        <v>2878</v>
      </c>
      <c r="C1158" s="16">
        <v>1</v>
      </c>
      <c r="D1158" s="8">
        <v>71141.759999999995</v>
      </c>
      <c r="E1158" s="46">
        <v>71141.759999999995</v>
      </c>
      <c r="F1158" s="9" t="s">
        <v>1559</v>
      </c>
      <c r="G1158" s="9">
        <v>91853826</v>
      </c>
    </row>
    <row r="1159" spans="1:7" ht="67.5" x14ac:dyDescent="0.25">
      <c r="A1159" s="13">
        <v>45251</v>
      </c>
      <c r="B1159" s="7" t="s">
        <v>2879</v>
      </c>
      <c r="C1159" s="16">
        <v>1</v>
      </c>
      <c r="D1159" s="8">
        <v>4998.7299999999996</v>
      </c>
      <c r="E1159" s="46">
        <v>24993.65</v>
      </c>
      <c r="F1159" s="9" t="s">
        <v>2880</v>
      </c>
      <c r="G1159" s="9">
        <v>68337256</v>
      </c>
    </row>
    <row r="1160" spans="1:7" ht="54" x14ac:dyDescent="0.25">
      <c r="A1160" s="13">
        <v>45251</v>
      </c>
      <c r="B1160" s="7" t="s">
        <v>2881</v>
      </c>
      <c r="C1160" s="16">
        <v>1</v>
      </c>
      <c r="D1160" s="8">
        <v>24400</v>
      </c>
      <c r="E1160" s="46">
        <v>2400</v>
      </c>
      <c r="F1160" s="9" t="s">
        <v>2539</v>
      </c>
      <c r="G1160" s="9">
        <v>65284933</v>
      </c>
    </row>
    <row r="1161" spans="1:7" ht="81" x14ac:dyDescent="0.25">
      <c r="A1161" s="13">
        <v>45251</v>
      </c>
      <c r="B1161" s="7" t="s">
        <v>2882</v>
      </c>
      <c r="C1161" s="16">
        <v>1</v>
      </c>
      <c r="D1161" s="8">
        <v>22500</v>
      </c>
      <c r="E1161" s="46">
        <v>22500</v>
      </c>
      <c r="F1161" s="9" t="s">
        <v>797</v>
      </c>
      <c r="G1161" s="9">
        <v>46946535</v>
      </c>
    </row>
    <row r="1162" spans="1:7" ht="202.5" x14ac:dyDescent="0.25">
      <c r="A1162" s="13">
        <v>45252</v>
      </c>
      <c r="B1162" s="7" t="s">
        <v>2883</v>
      </c>
      <c r="C1162" s="16">
        <v>1</v>
      </c>
      <c r="D1162" s="8">
        <v>86400</v>
      </c>
      <c r="E1162" s="46">
        <v>86400</v>
      </c>
      <c r="F1162" s="9" t="s">
        <v>2884</v>
      </c>
      <c r="G1162" s="9">
        <v>83502548</v>
      </c>
    </row>
    <row r="1163" spans="1:7" ht="108" x14ac:dyDescent="0.25">
      <c r="A1163" s="13">
        <v>45252</v>
      </c>
      <c r="B1163" s="7" t="s">
        <v>2885</v>
      </c>
      <c r="C1163" s="16">
        <v>1</v>
      </c>
      <c r="D1163" s="8">
        <v>21752</v>
      </c>
      <c r="E1163" s="46">
        <v>21752</v>
      </c>
      <c r="F1163" s="9" t="s">
        <v>1281</v>
      </c>
      <c r="G1163" s="9">
        <v>44131933</v>
      </c>
    </row>
    <row r="1164" spans="1:7" ht="67.5" x14ac:dyDescent="0.25">
      <c r="A1164" s="13">
        <v>45252</v>
      </c>
      <c r="B1164" s="7" t="s">
        <v>2886</v>
      </c>
      <c r="C1164" s="16">
        <v>1</v>
      </c>
      <c r="D1164" s="8">
        <v>62.35</v>
      </c>
      <c r="E1164" s="46">
        <v>24940</v>
      </c>
      <c r="F1164" s="9" t="s">
        <v>2443</v>
      </c>
      <c r="G1164" s="9">
        <v>116468386</v>
      </c>
    </row>
    <row r="1165" spans="1:7" ht="94.5" x14ac:dyDescent="0.25">
      <c r="A1165" s="13">
        <v>45252</v>
      </c>
      <c r="B1165" s="7" t="s">
        <v>2887</v>
      </c>
      <c r="C1165" s="16">
        <v>1</v>
      </c>
      <c r="D1165" s="8">
        <v>79.900000000000006</v>
      </c>
      <c r="E1165" s="46">
        <v>7990</v>
      </c>
      <c r="F1165" s="9" t="s">
        <v>2888</v>
      </c>
      <c r="G1165" s="9">
        <v>102778442</v>
      </c>
    </row>
    <row r="1166" spans="1:7" ht="67.5" x14ac:dyDescent="0.25">
      <c r="A1166" s="13">
        <v>45252</v>
      </c>
      <c r="B1166" s="7" t="s">
        <v>2889</v>
      </c>
      <c r="C1166" s="16">
        <v>1</v>
      </c>
      <c r="D1166" s="8">
        <v>2400</v>
      </c>
      <c r="E1166" s="46">
        <v>2400</v>
      </c>
      <c r="F1166" s="9" t="s">
        <v>2890</v>
      </c>
      <c r="G1166" s="9">
        <v>2626292</v>
      </c>
    </row>
    <row r="1167" spans="1:7" ht="90" x14ac:dyDescent="0.25">
      <c r="A1167" s="13">
        <v>45252</v>
      </c>
      <c r="B1167" s="116" t="s">
        <v>2891</v>
      </c>
      <c r="C1167" s="16">
        <v>1</v>
      </c>
      <c r="D1167" s="8" t="s">
        <v>2892</v>
      </c>
      <c r="E1167" s="46" t="s">
        <v>2892</v>
      </c>
      <c r="F1167" s="9" t="s">
        <v>2481</v>
      </c>
      <c r="G1167" s="9">
        <v>3057917</v>
      </c>
    </row>
    <row r="1168" spans="1:7" ht="175.5" x14ac:dyDescent="0.25">
      <c r="A1168" s="13">
        <v>45252</v>
      </c>
      <c r="B1168" s="7" t="s">
        <v>2893</v>
      </c>
      <c r="C1168" s="16">
        <v>1</v>
      </c>
      <c r="D1168" s="8">
        <v>89900</v>
      </c>
      <c r="E1168" s="46">
        <v>89900</v>
      </c>
      <c r="F1168" s="9" t="s">
        <v>1466</v>
      </c>
      <c r="G1168" s="9">
        <v>24975168</v>
      </c>
    </row>
    <row r="1169" spans="1:7" ht="148.5" x14ac:dyDescent="0.25">
      <c r="A1169" s="13">
        <v>45252</v>
      </c>
      <c r="B1169" s="7" t="s">
        <v>2894</v>
      </c>
      <c r="C1169" s="16">
        <v>1</v>
      </c>
      <c r="D1169" s="8">
        <v>39000</v>
      </c>
      <c r="E1169" s="46">
        <v>39000</v>
      </c>
      <c r="F1169" s="9" t="s">
        <v>2895</v>
      </c>
      <c r="G1169" s="9">
        <v>5855691</v>
      </c>
    </row>
    <row r="1170" spans="1:7" ht="216" x14ac:dyDescent="0.25">
      <c r="A1170" s="13">
        <v>45253</v>
      </c>
      <c r="B1170" s="7" t="s">
        <v>2896</v>
      </c>
      <c r="C1170" s="16">
        <v>1</v>
      </c>
      <c r="D1170" s="8">
        <v>73400</v>
      </c>
      <c r="E1170" s="46">
        <v>73400</v>
      </c>
      <c r="F1170" s="9" t="s">
        <v>2897</v>
      </c>
      <c r="G1170" s="9">
        <v>7199910</v>
      </c>
    </row>
    <row r="1171" spans="1:7" ht="81" x14ac:dyDescent="0.25">
      <c r="A1171" s="13">
        <v>45253</v>
      </c>
      <c r="B1171" s="7" t="s">
        <v>2898</v>
      </c>
      <c r="C1171" s="16">
        <v>1</v>
      </c>
      <c r="D1171" s="8">
        <v>3936</v>
      </c>
      <c r="E1171" s="46">
        <v>3936</v>
      </c>
      <c r="F1171" s="9" t="s">
        <v>2871</v>
      </c>
      <c r="G1171" s="9">
        <v>37916270</v>
      </c>
    </row>
    <row r="1172" spans="1:7" ht="364.5" x14ac:dyDescent="0.25">
      <c r="A1172" s="13">
        <v>45253</v>
      </c>
      <c r="B1172" s="7" t="s">
        <v>2899</v>
      </c>
      <c r="C1172" s="16">
        <v>1</v>
      </c>
      <c r="D1172" s="8">
        <v>24000</v>
      </c>
      <c r="E1172" s="46">
        <v>24000</v>
      </c>
      <c r="F1172" s="9" t="s">
        <v>2900</v>
      </c>
      <c r="G1172" s="9">
        <v>351598</v>
      </c>
    </row>
    <row r="1173" spans="1:7" ht="54" x14ac:dyDescent="0.25">
      <c r="A1173" s="13">
        <v>45254</v>
      </c>
      <c r="B1173" s="7" t="s">
        <v>2901</v>
      </c>
      <c r="C1173" s="16">
        <v>1</v>
      </c>
      <c r="D1173" s="8">
        <v>24275</v>
      </c>
      <c r="E1173" s="46">
        <v>24275</v>
      </c>
      <c r="F1173" s="9" t="s">
        <v>280</v>
      </c>
      <c r="G1173" s="9">
        <v>5941679</v>
      </c>
    </row>
    <row r="1174" spans="1:7" ht="81" x14ac:dyDescent="0.25">
      <c r="A1174" s="13">
        <v>45254</v>
      </c>
      <c r="B1174" s="7" t="s">
        <v>2902</v>
      </c>
      <c r="C1174" s="16">
        <v>1</v>
      </c>
      <c r="D1174" s="8">
        <v>3920</v>
      </c>
      <c r="E1174" s="46">
        <v>3920</v>
      </c>
      <c r="F1174" s="9" t="s">
        <v>2903</v>
      </c>
      <c r="G1174" s="9">
        <v>7307519</v>
      </c>
    </row>
    <row r="1175" spans="1:7" ht="175.5" x14ac:dyDescent="0.25">
      <c r="A1175" s="13">
        <v>45254</v>
      </c>
      <c r="B1175" s="7" t="s">
        <v>2904</v>
      </c>
      <c r="C1175" s="16">
        <v>1</v>
      </c>
      <c r="D1175" s="8">
        <v>89725</v>
      </c>
      <c r="E1175" s="46">
        <v>89725</v>
      </c>
      <c r="F1175" s="9" t="s">
        <v>2905</v>
      </c>
      <c r="G1175" s="9">
        <v>116468386</v>
      </c>
    </row>
    <row r="1176" spans="1:7" ht="202.5" x14ac:dyDescent="0.25">
      <c r="A1176" s="13">
        <v>45254</v>
      </c>
      <c r="B1176" s="7" t="s">
        <v>2906</v>
      </c>
      <c r="C1176" s="16">
        <v>1</v>
      </c>
      <c r="D1176" s="8">
        <v>88700</v>
      </c>
      <c r="E1176" s="46">
        <v>88700</v>
      </c>
      <c r="F1176" s="9" t="s">
        <v>2905</v>
      </c>
      <c r="G1176" s="9">
        <v>116468386</v>
      </c>
    </row>
    <row r="1177" spans="1:7" ht="40.5" x14ac:dyDescent="0.25">
      <c r="A1177" s="13">
        <v>45257</v>
      </c>
      <c r="B1177" s="7" t="s">
        <v>2907</v>
      </c>
      <c r="C1177" s="16">
        <v>1</v>
      </c>
      <c r="D1177" s="8">
        <v>3999</v>
      </c>
      <c r="E1177" s="46">
        <v>3999</v>
      </c>
      <c r="F1177" s="9" t="s">
        <v>1395</v>
      </c>
      <c r="G1177" s="9">
        <v>32375913</v>
      </c>
    </row>
    <row r="1178" spans="1:7" ht="54" x14ac:dyDescent="0.25">
      <c r="A1178" s="13">
        <v>45257</v>
      </c>
      <c r="B1178" s="7" t="s">
        <v>2908</v>
      </c>
      <c r="C1178" s="16">
        <v>1</v>
      </c>
      <c r="D1178" s="8">
        <v>1250</v>
      </c>
      <c r="E1178" s="46">
        <v>1250</v>
      </c>
      <c r="F1178" s="9" t="s">
        <v>2909</v>
      </c>
      <c r="G1178" s="9">
        <v>111226570</v>
      </c>
    </row>
    <row r="1179" spans="1:7" ht="40.5" x14ac:dyDescent="0.25">
      <c r="A1179" s="13">
        <v>45257</v>
      </c>
      <c r="B1179" s="7" t="s">
        <v>2910</v>
      </c>
      <c r="C1179" s="16">
        <v>1</v>
      </c>
      <c r="D1179" s="8">
        <v>4880</v>
      </c>
      <c r="E1179" s="46">
        <v>24400</v>
      </c>
      <c r="F1179" s="9" t="s">
        <v>2911</v>
      </c>
      <c r="G1179" s="9">
        <v>4387694</v>
      </c>
    </row>
    <row r="1180" spans="1:7" ht="81" x14ac:dyDescent="0.25">
      <c r="A1180" s="13">
        <v>45257</v>
      </c>
      <c r="B1180" s="7" t="s">
        <v>2912</v>
      </c>
      <c r="C1180" s="16">
        <v>1</v>
      </c>
      <c r="D1180" s="8">
        <v>23450</v>
      </c>
      <c r="E1180" s="46">
        <v>23450</v>
      </c>
      <c r="F1180" s="9" t="s">
        <v>2913</v>
      </c>
      <c r="G1180" s="9"/>
    </row>
    <row r="1181" spans="1:7" ht="54" x14ac:dyDescent="0.25">
      <c r="A1181" s="13">
        <v>45257</v>
      </c>
      <c r="B1181" s="7" t="s">
        <v>2914</v>
      </c>
      <c r="C1181" s="16">
        <v>1</v>
      </c>
      <c r="D1181" s="8">
        <v>3101.52</v>
      </c>
      <c r="E1181" s="46">
        <v>3101.52</v>
      </c>
      <c r="F1181" s="9" t="s">
        <v>2915</v>
      </c>
      <c r="G1181" s="9">
        <v>7352727</v>
      </c>
    </row>
    <row r="1182" spans="1:7" ht="121.5" x14ac:dyDescent="0.25">
      <c r="A1182" s="13">
        <v>45257</v>
      </c>
      <c r="B1182" s="7" t="s">
        <v>2916</v>
      </c>
      <c r="C1182" s="16">
        <v>1</v>
      </c>
      <c r="D1182" s="8">
        <v>24725</v>
      </c>
      <c r="E1182" s="46">
        <v>24725</v>
      </c>
      <c r="F1182" s="9" t="s">
        <v>2440</v>
      </c>
      <c r="G1182" s="9">
        <v>26012960</v>
      </c>
    </row>
    <row r="1183" spans="1:7" ht="54" x14ac:dyDescent="0.25">
      <c r="A1183" s="13">
        <v>45257</v>
      </c>
      <c r="B1183" s="7" t="s">
        <v>2917</v>
      </c>
      <c r="C1183" s="16">
        <v>1</v>
      </c>
      <c r="D1183" s="8">
        <v>3245.76</v>
      </c>
      <c r="E1183" s="46">
        <v>3245.76</v>
      </c>
      <c r="F1183" s="9" t="s">
        <v>2786</v>
      </c>
      <c r="G1183" s="9">
        <v>39440680</v>
      </c>
    </row>
    <row r="1184" spans="1:7" ht="121.5" x14ac:dyDescent="0.25">
      <c r="A1184" s="13">
        <v>45257</v>
      </c>
      <c r="B1184" s="7" t="s">
        <v>2918</v>
      </c>
      <c r="C1184" s="16">
        <v>1</v>
      </c>
      <c r="D1184" s="8">
        <v>4450</v>
      </c>
      <c r="E1184" s="46">
        <v>4450</v>
      </c>
      <c r="F1184" s="9" t="s">
        <v>2152</v>
      </c>
      <c r="G1184" s="9">
        <v>61982067</v>
      </c>
    </row>
    <row r="1185" spans="1:7" ht="81" x14ac:dyDescent="0.25">
      <c r="A1185" s="13">
        <v>45257</v>
      </c>
      <c r="B1185" s="7" t="s">
        <v>2919</v>
      </c>
      <c r="C1185" s="16">
        <v>1</v>
      </c>
      <c r="D1185" s="8">
        <v>2850</v>
      </c>
      <c r="E1185" s="46">
        <v>2850</v>
      </c>
      <c r="F1185" s="9" t="s">
        <v>2920</v>
      </c>
      <c r="G1185" s="9">
        <v>7385234</v>
      </c>
    </row>
    <row r="1186" spans="1:7" ht="94.5" x14ac:dyDescent="0.25">
      <c r="A1186" s="13">
        <v>45257</v>
      </c>
      <c r="B1186" s="7" t="s">
        <v>2921</v>
      </c>
      <c r="C1186" s="16">
        <v>1</v>
      </c>
      <c r="D1186" s="8">
        <v>21950</v>
      </c>
      <c r="E1186" s="46">
        <v>21950</v>
      </c>
      <c r="F1186" s="9" t="s">
        <v>2188</v>
      </c>
      <c r="G1186" s="9">
        <v>87098237</v>
      </c>
    </row>
    <row r="1187" spans="1:7" ht="81" x14ac:dyDescent="0.25">
      <c r="A1187" s="13">
        <v>45258</v>
      </c>
      <c r="B1187" s="7" t="s">
        <v>2922</v>
      </c>
      <c r="C1187" s="16">
        <v>1</v>
      </c>
      <c r="D1187" s="8">
        <v>6.88</v>
      </c>
      <c r="E1187" s="46">
        <v>1376</v>
      </c>
      <c r="F1187" s="9" t="s">
        <v>2888</v>
      </c>
      <c r="G1187" s="9">
        <v>102778442</v>
      </c>
    </row>
    <row r="1188" spans="1:7" ht="108" x14ac:dyDescent="0.25">
      <c r="A1188" s="13">
        <v>45258</v>
      </c>
      <c r="B1188" s="7" t="s">
        <v>2923</v>
      </c>
      <c r="C1188" s="16">
        <v>1</v>
      </c>
      <c r="D1188" s="8">
        <v>6710</v>
      </c>
      <c r="E1188" s="46">
        <v>6710</v>
      </c>
      <c r="F1188" s="9" t="s">
        <v>2679</v>
      </c>
      <c r="G1188" s="9">
        <v>5859786</v>
      </c>
    </row>
    <row r="1189" spans="1:7" ht="162" x14ac:dyDescent="0.25">
      <c r="A1189" s="13">
        <v>45259</v>
      </c>
      <c r="B1189" s="7" t="s">
        <v>2924</v>
      </c>
      <c r="C1189" s="16">
        <v>1</v>
      </c>
      <c r="D1189" s="8">
        <v>18110</v>
      </c>
      <c r="E1189" s="46">
        <v>18110</v>
      </c>
      <c r="F1189" s="9" t="s">
        <v>2674</v>
      </c>
      <c r="G1189" s="9">
        <v>83621490</v>
      </c>
    </row>
    <row r="1190" spans="1:7" ht="108" x14ac:dyDescent="0.25">
      <c r="A1190" s="13">
        <v>45259</v>
      </c>
      <c r="B1190" s="7" t="s">
        <v>2925</v>
      </c>
      <c r="C1190" s="16">
        <v>1</v>
      </c>
      <c r="D1190" s="8">
        <v>9000</v>
      </c>
      <c r="E1190" s="46">
        <v>9000</v>
      </c>
      <c r="F1190" s="9" t="s">
        <v>2926</v>
      </c>
      <c r="G1190" s="9">
        <v>66658675</v>
      </c>
    </row>
    <row r="1191" spans="1:7" ht="162" x14ac:dyDescent="0.25">
      <c r="A1191" s="13">
        <v>45259</v>
      </c>
      <c r="B1191" s="7" t="s">
        <v>2927</v>
      </c>
      <c r="C1191" s="16">
        <v>1</v>
      </c>
      <c r="D1191" s="8">
        <v>7790</v>
      </c>
      <c r="E1191" s="46">
        <v>7790</v>
      </c>
      <c r="F1191" s="9" t="s">
        <v>946</v>
      </c>
      <c r="G1191" s="9">
        <v>38231425</v>
      </c>
    </row>
    <row r="1192" spans="1:7" ht="94.5" x14ac:dyDescent="0.25">
      <c r="A1192" s="13">
        <v>45259</v>
      </c>
      <c r="B1192" s="7" t="s">
        <v>2928</v>
      </c>
      <c r="C1192" s="16">
        <v>1</v>
      </c>
      <c r="D1192" s="8">
        <v>2</v>
      </c>
      <c r="E1192" s="46">
        <v>4000</v>
      </c>
      <c r="F1192" s="9" t="s">
        <v>2929</v>
      </c>
      <c r="G1192" s="9">
        <v>65111427</v>
      </c>
    </row>
    <row r="1193" spans="1:7" ht="81" x14ac:dyDescent="0.25">
      <c r="A1193" s="13">
        <v>45259</v>
      </c>
      <c r="B1193" s="7" t="s">
        <v>2930</v>
      </c>
      <c r="C1193" s="16">
        <v>1</v>
      </c>
      <c r="D1193" s="8">
        <v>3320</v>
      </c>
      <c r="E1193" s="46">
        <v>3320</v>
      </c>
      <c r="F1193" s="9" t="s">
        <v>993</v>
      </c>
      <c r="G1193" s="9">
        <v>46720111</v>
      </c>
    </row>
    <row r="1194" spans="1:7" ht="81" x14ac:dyDescent="0.25">
      <c r="A1194" s="13">
        <v>45259</v>
      </c>
      <c r="B1194" s="7" t="s">
        <v>2931</v>
      </c>
      <c r="C1194" s="16">
        <v>1</v>
      </c>
      <c r="D1194" s="8">
        <v>3000</v>
      </c>
      <c r="E1194" s="46">
        <v>3000</v>
      </c>
      <c r="F1194" s="9" t="s">
        <v>993</v>
      </c>
      <c r="G1194" s="9">
        <v>46720111</v>
      </c>
    </row>
    <row r="1195" spans="1:7" ht="67.5" x14ac:dyDescent="0.25">
      <c r="A1195" s="13">
        <v>45259</v>
      </c>
      <c r="B1195" s="7" t="s">
        <v>2932</v>
      </c>
      <c r="C1195" s="16">
        <v>1</v>
      </c>
      <c r="D1195" s="8">
        <v>25000</v>
      </c>
      <c r="E1195" s="46">
        <v>25000</v>
      </c>
      <c r="F1195" s="9" t="s">
        <v>2643</v>
      </c>
      <c r="G1195" s="9">
        <v>36909939</v>
      </c>
    </row>
    <row r="1196" spans="1:7" ht="162" x14ac:dyDescent="0.25">
      <c r="A1196" s="13">
        <v>45259</v>
      </c>
      <c r="B1196" s="7" t="s">
        <v>2933</v>
      </c>
      <c r="C1196" s="16">
        <v>1</v>
      </c>
      <c r="D1196" s="8">
        <v>22359.3</v>
      </c>
      <c r="E1196" s="46">
        <v>22359</v>
      </c>
      <c r="F1196" s="9" t="s">
        <v>2934</v>
      </c>
      <c r="G1196" s="9">
        <v>7100574</v>
      </c>
    </row>
    <row r="1197" spans="1:7" ht="67.5" x14ac:dyDescent="0.25">
      <c r="A1197" s="13">
        <v>45259</v>
      </c>
      <c r="B1197" s="7" t="s">
        <v>2935</v>
      </c>
      <c r="C1197" s="16">
        <v>1</v>
      </c>
      <c r="D1197" s="8">
        <v>3900</v>
      </c>
      <c r="E1197" s="46">
        <v>3900</v>
      </c>
      <c r="F1197" s="9" t="s">
        <v>2936</v>
      </c>
      <c r="G1197" s="9">
        <v>9800646</v>
      </c>
    </row>
    <row r="1198" spans="1:7" ht="81" x14ac:dyDescent="0.25">
      <c r="A1198" s="13">
        <v>45259</v>
      </c>
      <c r="B1198" s="7" t="s">
        <v>2937</v>
      </c>
      <c r="C1198" s="16">
        <v>1</v>
      </c>
      <c r="D1198" s="8">
        <v>7000</v>
      </c>
      <c r="E1198" s="46">
        <v>7000</v>
      </c>
      <c r="F1198" s="9" t="s">
        <v>2938</v>
      </c>
      <c r="G1198" s="9">
        <v>48590797</v>
      </c>
    </row>
    <row r="1199" spans="1:7" ht="216" x14ac:dyDescent="0.25">
      <c r="A1199" s="13">
        <v>45259</v>
      </c>
      <c r="B1199" s="7" t="s">
        <v>2939</v>
      </c>
      <c r="C1199" s="16">
        <v>1</v>
      </c>
      <c r="D1199" s="8">
        <v>24900</v>
      </c>
      <c r="E1199" s="46">
        <v>24900</v>
      </c>
      <c r="F1199" s="9" t="s">
        <v>917</v>
      </c>
      <c r="G1199" s="9">
        <v>48327581</v>
      </c>
    </row>
    <row r="1200" spans="1:7" ht="54" x14ac:dyDescent="0.25">
      <c r="A1200" s="13">
        <v>45259</v>
      </c>
      <c r="B1200" s="7" t="s">
        <v>2940</v>
      </c>
      <c r="C1200" s="16">
        <v>1</v>
      </c>
      <c r="D1200" s="8">
        <v>10100</v>
      </c>
      <c r="E1200" s="46">
        <v>10100</v>
      </c>
      <c r="F1200" s="9" t="s">
        <v>2660</v>
      </c>
      <c r="G1200" s="9">
        <v>26472406</v>
      </c>
    </row>
    <row r="1201" spans="1:7" ht="81" x14ac:dyDescent="0.25">
      <c r="A1201" s="13">
        <v>45259</v>
      </c>
      <c r="B1201" s="7" t="s">
        <v>2941</v>
      </c>
      <c r="C1201" s="16">
        <v>1</v>
      </c>
      <c r="D1201" s="8">
        <v>3328</v>
      </c>
      <c r="E1201" s="46">
        <v>3328</v>
      </c>
      <c r="F1201" s="9" t="s">
        <v>1723</v>
      </c>
      <c r="G1201" s="9">
        <v>4751124</v>
      </c>
    </row>
    <row r="1202" spans="1:7" ht="202.5" x14ac:dyDescent="0.25">
      <c r="A1202" s="13">
        <v>45259</v>
      </c>
      <c r="B1202" s="7" t="s">
        <v>2942</v>
      </c>
      <c r="C1202" s="16">
        <v>1</v>
      </c>
      <c r="D1202" s="8">
        <v>26600</v>
      </c>
      <c r="E1202" s="46">
        <v>26600</v>
      </c>
      <c r="F1202" s="9" t="s">
        <v>2226</v>
      </c>
      <c r="G1202" s="9">
        <v>62869396</v>
      </c>
    </row>
    <row r="1203" spans="1:7" ht="108" x14ac:dyDescent="0.25">
      <c r="A1203" s="13">
        <v>45259</v>
      </c>
      <c r="B1203" s="7" t="s">
        <v>2943</v>
      </c>
      <c r="C1203" s="16">
        <v>1</v>
      </c>
      <c r="D1203" s="8">
        <v>89800</v>
      </c>
      <c r="E1203" s="46">
        <v>89800</v>
      </c>
      <c r="F1203" s="9" t="s">
        <v>1719</v>
      </c>
      <c r="G1203" s="9">
        <v>26012960</v>
      </c>
    </row>
    <row r="1204" spans="1:7" ht="54" x14ac:dyDescent="0.25">
      <c r="A1204" s="13">
        <v>45260</v>
      </c>
      <c r="B1204" s="7" t="s">
        <v>2944</v>
      </c>
      <c r="C1204" s="16">
        <v>1</v>
      </c>
      <c r="D1204" s="8">
        <v>2650</v>
      </c>
      <c r="E1204" s="46">
        <v>2650</v>
      </c>
      <c r="F1204" s="9" t="s">
        <v>2945</v>
      </c>
      <c r="G1204" s="9">
        <v>57926018</v>
      </c>
    </row>
    <row r="1205" spans="1:7" ht="40.5" x14ac:dyDescent="0.25">
      <c r="A1205" s="13">
        <v>45260</v>
      </c>
      <c r="B1205" s="7" t="s">
        <v>2946</v>
      </c>
      <c r="C1205" s="16">
        <v>1</v>
      </c>
      <c r="D1205" s="8">
        <v>20715.63</v>
      </c>
      <c r="E1205" s="46">
        <v>20715.63</v>
      </c>
      <c r="F1205" s="9" t="s">
        <v>1723</v>
      </c>
      <c r="G1205" s="9">
        <v>4751124</v>
      </c>
    </row>
    <row r="1206" spans="1:7" ht="67.5" x14ac:dyDescent="0.25">
      <c r="A1206" s="13">
        <v>45260</v>
      </c>
      <c r="B1206" s="7" t="s">
        <v>2947</v>
      </c>
      <c r="C1206" s="16">
        <v>1</v>
      </c>
      <c r="D1206" s="8">
        <v>24350</v>
      </c>
      <c r="E1206" s="46">
        <v>24350</v>
      </c>
      <c r="F1206" s="9" t="s">
        <v>1420</v>
      </c>
      <c r="G1206" s="9">
        <v>5623758</v>
      </c>
    </row>
    <row r="1207" spans="1:7" ht="67.5" x14ac:dyDescent="0.25">
      <c r="A1207" s="13">
        <v>45260</v>
      </c>
      <c r="B1207" s="7" t="s">
        <v>2948</v>
      </c>
      <c r="C1207" s="16">
        <v>1</v>
      </c>
      <c r="D1207" s="8">
        <v>12120</v>
      </c>
      <c r="E1207" s="46">
        <v>12120</v>
      </c>
      <c r="F1207" s="9" t="s">
        <v>1420</v>
      </c>
      <c r="G1207" s="9">
        <v>5623758</v>
      </c>
    </row>
    <row r="1208" spans="1:7" ht="162" x14ac:dyDescent="0.25">
      <c r="A1208" s="13">
        <v>45260</v>
      </c>
      <c r="B1208" s="7" t="s">
        <v>2949</v>
      </c>
      <c r="C1208" s="16">
        <v>1</v>
      </c>
      <c r="D1208" s="8">
        <v>14400</v>
      </c>
      <c r="E1208" s="46">
        <v>14400</v>
      </c>
      <c r="F1208" s="9" t="s">
        <v>1656</v>
      </c>
      <c r="G1208" s="9">
        <v>35370122</v>
      </c>
    </row>
    <row r="1209" spans="1:7" ht="81" x14ac:dyDescent="0.25">
      <c r="A1209" s="13">
        <v>45260</v>
      </c>
      <c r="B1209" s="7" t="s">
        <v>2950</v>
      </c>
      <c r="C1209" s="16">
        <v>1</v>
      </c>
      <c r="D1209" s="8">
        <v>1295</v>
      </c>
      <c r="E1209" s="46">
        <v>1295</v>
      </c>
      <c r="F1209" s="9" t="s">
        <v>1393</v>
      </c>
      <c r="G1209" s="9">
        <v>25917579</v>
      </c>
    </row>
    <row r="1210" spans="1:7" ht="108" x14ac:dyDescent="0.25">
      <c r="A1210" s="13">
        <v>45260</v>
      </c>
      <c r="B1210" s="7" t="s">
        <v>2951</v>
      </c>
      <c r="C1210" s="16">
        <v>1</v>
      </c>
      <c r="D1210" s="8">
        <v>6695</v>
      </c>
      <c r="E1210" s="46">
        <v>6695</v>
      </c>
      <c r="F1210" s="9" t="s">
        <v>2952</v>
      </c>
      <c r="G1210" s="9">
        <v>88016676</v>
      </c>
    </row>
    <row r="1211" spans="1:7" ht="67.5" x14ac:dyDescent="0.25">
      <c r="A1211" s="13">
        <v>45260</v>
      </c>
      <c r="B1211" s="7" t="s">
        <v>2953</v>
      </c>
      <c r="C1211" s="16">
        <v>1</v>
      </c>
      <c r="D1211" s="8">
        <v>3150</v>
      </c>
      <c r="E1211" s="46">
        <v>3150</v>
      </c>
      <c r="F1211" s="9" t="s">
        <v>2489</v>
      </c>
      <c r="G1211" s="9">
        <v>111792487</v>
      </c>
    </row>
    <row r="1212" spans="1:7" ht="67.5" x14ac:dyDescent="0.25">
      <c r="A1212" s="13">
        <v>45260</v>
      </c>
      <c r="B1212" s="7" t="s">
        <v>2954</v>
      </c>
      <c r="C1212" s="16">
        <v>1</v>
      </c>
      <c r="D1212" s="8">
        <v>5040</v>
      </c>
      <c r="E1212" s="46">
        <v>5040</v>
      </c>
      <c r="F1212" s="9" t="s">
        <v>2489</v>
      </c>
      <c r="G1212" s="9">
        <v>111792487</v>
      </c>
    </row>
    <row r="1213" spans="1:7" ht="67.5" x14ac:dyDescent="0.25">
      <c r="A1213" s="13">
        <v>45260</v>
      </c>
      <c r="B1213" s="7" t="s">
        <v>2955</v>
      </c>
      <c r="C1213" s="16">
        <v>1</v>
      </c>
      <c r="D1213" s="8">
        <v>19950</v>
      </c>
      <c r="E1213" s="46">
        <v>19950</v>
      </c>
      <c r="F1213" s="9" t="s">
        <v>2489</v>
      </c>
      <c r="G1213" s="9">
        <v>111792487</v>
      </c>
    </row>
    <row r="1214" spans="1:7" ht="40.5" x14ac:dyDescent="0.25">
      <c r="A1214" s="13">
        <v>45260</v>
      </c>
      <c r="B1214" s="7" t="s">
        <v>2956</v>
      </c>
      <c r="C1214" s="16">
        <v>1</v>
      </c>
      <c r="D1214" s="8">
        <v>25000</v>
      </c>
      <c r="E1214" s="46">
        <v>25000</v>
      </c>
      <c r="F1214" s="9" t="s">
        <v>2957</v>
      </c>
      <c r="G1214" s="9">
        <v>29728223</v>
      </c>
    </row>
    <row r="1215" spans="1:7" ht="67.5" x14ac:dyDescent="0.25">
      <c r="A1215" s="13">
        <v>45261</v>
      </c>
      <c r="B1215" s="7" t="s">
        <v>2958</v>
      </c>
      <c r="C1215" s="16">
        <v>1</v>
      </c>
      <c r="D1215" s="8">
        <v>5850</v>
      </c>
      <c r="E1215" s="117">
        <v>5850</v>
      </c>
      <c r="F1215" s="9" t="s">
        <v>2959</v>
      </c>
      <c r="G1215" s="9">
        <v>9225582</v>
      </c>
    </row>
    <row r="1216" spans="1:7" ht="135" x14ac:dyDescent="0.25">
      <c r="A1216" s="13">
        <v>45261</v>
      </c>
      <c r="B1216" s="7" t="s">
        <v>2960</v>
      </c>
      <c r="C1216" s="16">
        <v>1</v>
      </c>
      <c r="D1216" s="8">
        <v>23931.599999999999</v>
      </c>
      <c r="E1216" s="117">
        <v>23931.599999999999</v>
      </c>
      <c r="F1216" s="9" t="s">
        <v>2961</v>
      </c>
      <c r="G1216" s="9">
        <v>61647764</v>
      </c>
    </row>
    <row r="1217" spans="1:7" ht="162" x14ac:dyDescent="0.25">
      <c r="A1217" s="13">
        <v>45261</v>
      </c>
      <c r="B1217" s="7" t="s">
        <v>2962</v>
      </c>
      <c r="C1217" s="16">
        <v>1</v>
      </c>
      <c r="D1217" s="8">
        <v>7520</v>
      </c>
      <c r="E1217" s="117">
        <v>7520</v>
      </c>
      <c r="F1217" s="9" t="s">
        <v>2963</v>
      </c>
      <c r="G1217" s="9">
        <v>7543972</v>
      </c>
    </row>
    <row r="1218" spans="1:7" ht="81" x14ac:dyDescent="0.25">
      <c r="A1218" s="13">
        <v>45261</v>
      </c>
      <c r="B1218" s="7" t="s">
        <v>2964</v>
      </c>
      <c r="C1218" s="16">
        <v>30</v>
      </c>
      <c r="D1218" s="8">
        <v>812.07</v>
      </c>
      <c r="E1218" s="117">
        <v>24362.100000000002</v>
      </c>
      <c r="F1218" s="9" t="s">
        <v>2664</v>
      </c>
      <c r="G1218" s="9">
        <v>5531209</v>
      </c>
    </row>
    <row r="1219" spans="1:7" ht="81" x14ac:dyDescent="0.25">
      <c r="A1219" s="13">
        <v>45264</v>
      </c>
      <c r="B1219" s="7" t="s">
        <v>2497</v>
      </c>
      <c r="C1219" s="16">
        <v>1000</v>
      </c>
      <c r="D1219" s="8">
        <v>20</v>
      </c>
      <c r="E1219" s="117">
        <v>20000</v>
      </c>
      <c r="F1219" s="9" t="s">
        <v>625</v>
      </c>
      <c r="G1219" s="9">
        <v>23298561</v>
      </c>
    </row>
    <row r="1220" spans="1:7" ht="54" x14ac:dyDescent="0.25">
      <c r="A1220" s="13">
        <v>45264</v>
      </c>
      <c r="B1220" s="7" t="s">
        <v>2965</v>
      </c>
      <c r="C1220" s="16">
        <v>1</v>
      </c>
      <c r="D1220" s="8">
        <v>7392</v>
      </c>
      <c r="E1220" s="117">
        <v>7392</v>
      </c>
      <c r="F1220" s="9" t="s">
        <v>2966</v>
      </c>
      <c r="G1220" s="9">
        <v>108260917</v>
      </c>
    </row>
    <row r="1221" spans="1:7" ht="243" x14ac:dyDescent="0.25">
      <c r="A1221" s="13">
        <v>45264</v>
      </c>
      <c r="B1221" s="7" t="s">
        <v>2967</v>
      </c>
      <c r="C1221" s="16">
        <v>1</v>
      </c>
      <c r="D1221" s="8">
        <v>17288</v>
      </c>
      <c r="E1221" s="117">
        <v>17288</v>
      </c>
      <c r="F1221" s="9" t="s">
        <v>2702</v>
      </c>
      <c r="G1221" s="9">
        <v>26472406</v>
      </c>
    </row>
    <row r="1222" spans="1:7" ht="135" x14ac:dyDescent="0.25">
      <c r="A1222" s="13">
        <v>45264</v>
      </c>
      <c r="B1222" s="7" t="s">
        <v>2968</v>
      </c>
      <c r="C1222" s="16">
        <v>1</v>
      </c>
      <c r="D1222" s="8">
        <v>9220</v>
      </c>
      <c r="E1222" s="117">
        <v>9220</v>
      </c>
      <c r="F1222" s="9" t="s">
        <v>2440</v>
      </c>
      <c r="G1222" s="9">
        <v>26012960</v>
      </c>
    </row>
    <row r="1223" spans="1:7" ht="40.5" x14ac:dyDescent="0.25">
      <c r="A1223" s="13">
        <v>45265</v>
      </c>
      <c r="B1223" s="7" t="s">
        <v>2969</v>
      </c>
      <c r="C1223" s="16">
        <v>1</v>
      </c>
      <c r="D1223" s="8">
        <v>9125</v>
      </c>
      <c r="E1223" s="117">
        <v>9125</v>
      </c>
      <c r="F1223" s="9" t="s">
        <v>2970</v>
      </c>
      <c r="G1223" s="9">
        <v>12513687</v>
      </c>
    </row>
    <row r="1224" spans="1:7" ht="67.5" x14ac:dyDescent="0.25">
      <c r="A1224" s="13">
        <v>45265</v>
      </c>
      <c r="B1224" s="7" t="s">
        <v>2971</v>
      </c>
      <c r="C1224" s="16">
        <v>1</v>
      </c>
      <c r="D1224" s="8">
        <v>16000</v>
      </c>
      <c r="E1224" s="117">
        <v>16000</v>
      </c>
      <c r="F1224" s="9" t="s">
        <v>1719</v>
      </c>
      <c r="G1224" s="9">
        <v>26012960</v>
      </c>
    </row>
    <row r="1225" spans="1:7" ht="40.5" x14ac:dyDescent="0.25">
      <c r="A1225" s="13">
        <v>45265</v>
      </c>
      <c r="B1225" s="7" t="s">
        <v>2972</v>
      </c>
      <c r="C1225" s="16">
        <v>15</v>
      </c>
      <c r="D1225" s="8">
        <v>1600</v>
      </c>
      <c r="E1225" s="117">
        <v>24000</v>
      </c>
      <c r="F1225" s="9" t="s">
        <v>1651</v>
      </c>
      <c r="G1225" s="9">
        <v>48327581</v>
      </c>
    </row>
    <row r="1226" spans="1:7" ht="67.5" x14ac:dyDescent="0.25">
      <c r="A1226" s="13">
        <v>45265</v>
      </c>
      <c r="B1226" s="7" t="s">
        <v>2973</v>
      </c>
      <c r="C1226" s="16">
        <v>1</v>
      </c>
      <c r="D1226" s="8">
        <v>10000</v>
      </c>
      <c r="E1226" s="117">
        <v>10000</v>
      </c>
      <c r="F1226" s="9" t="s">
        <v>2974</v>
      </c>
      <c r="G1226" s="9">
        <v>64091481</v>
      </c>
    </row>
    <row r="1227" spans="1:7" ht="40.5" x14ac:dyDescent="0.25">
      <c r="A1227" s="13">
        <v>45265</v>
      </c>
      <c r="B1227" s="7" t="s">
        <v>2975</v>
      </c>
      <c r="C1227" s="16">
        <v>300</v>
      </c>
      <c r="D1227" s="8">
        <v>77.5</v>
      </c>
      <c r="E1227" s="117">
        <v>23250</v>
      </c>
      <c r="F1227" s="9" t="s">
        <v>1723</v>
      </c>
      <c r="G1227" s="9">
        <v>4751124</v>
      </c>
    </row>
    <row r="1228" spans="1:7" ht="81" x14ac:dyDescent="0.25">
      <c r="A1228" s="13">
        <v>45266</v>
      </c>
      <c r="B1228" s="7" t="s">
        <v>2922</v>
      </c>
      <c r="C1228" s="16">
        <v>200</v>
      </c>
      <c r="D1228" s="8">
        <v>10</v>
      </c>
      <c r="E1228" s="117">
        <v>2000</v>
      </c>
      <c r="F1228" s="9" t="s">
        <v>2926</v>
      </c>
      <c r="G1228" s="9">
        <v>66658675</v>
      </c>
    </row>
    <row r="1229" spans="1:7" ht="67.5" x14ac:dyDescent="0.25">
      <c r="A1229" s="13">
        <v>45267</v>
      </c>
      <c r="B1229" s="7" t="s">
        <v>2976</v>
      </c>
      <c r="C1229" s="16">
        <v>1</v>
      </c>
      <c r="D1229" s="8">
        <v>2400</v>
      </c>
      <c r="E1229" s="117">
        <v>2400</v>
      </c>
      <c r="F1229" s="9" t="s">
        <v>1979</v>
      </c>
      <c r="G1229" s="9">
        <v>33805024</v>
      </c>
    </row>
    <row r="1230" spans="1:7" ht="81" x14ac:dyDescent="0.25">
      <c r="A1230" s="13">
        <v>45267</v>
      </c>
      <c r="B1230" s="7" t="s">
        <v>2977</v>
      </c>
      <c r="C1230" s="16">
        <v>1</v>
      </c>
      <c r="D1230" s="8">
        <v>16250</v>
      </c>
      <c r="E1230" s="117">
        <v>16250</v>
      </c>
      <c r="F1230" s="9" t="s">
        <v>1412</v>
      </c>
      <c r="G1230" s="9">
        <v>1532227</v>
      </c>
    </row>
    <row r="1231" spans="1:7" ht="135" x14ac:dyDescent="0.25">
      <c r="A1231" s="13">
        <v>45267</v>
      </c>
      <c r="B1231" s="7" t="s">
        <v>2978</v>
      </c>
      <c r="C1231" s="16">
        <v>1</v>
      </c>
      <c r="D1231" s="8">
        <v>2750</v>
      </c>
      <c r="E1231" s="117">
        <v>2750</v>
      </c>
      <c r="F1231" s="9" t="s">
        <v>2979</v>
      </c>
      <c r="G1231" s="9">
        <v>73574902</v>
      </c>
    </row>
    <row r="1232" spans="1:7" ht="67.5" x14ac:dyDescent="0.25">
      <c r="A1232" s="13">
        <v>45267</v>
      </c>
      <c r="B1232" s="7" t="s">
        <v>2980</v>
      </c>
      <c r="C1232" s="16">
        <v>1</v>
      </c>
      <c r="D1232" s="8">
        <v>6114.12</v>
      </c>
      <c r="E1232" s="117">
        <v>6114.12</v>
      </c>
      <c r="F1232" s="9" t="s">
        <v>1393</v>
      </c>
      <c r="G1232" s="9">
        <v>25917579</v>
      </c>
    </row>
    <row r="1233" spans="1:7" ht="81" x14ac:dyDescent="0.25">
      <c r="A1233" s="13">
        <v>45267</v>
      </c>
      <c r="B1233" s="7" t="s">
        <v>2981</v>
      </c>
      <c r="C1233" s="16">
        <v>1</v>
      </c>
      <c r="D1233" s="8">
        <v>11200</v>
      </c>
      <c r="E1233" s="117">
        <v>11200</v>
      </c>
      <c r="F1233" s="9" t="s">
        <v>2982</v>
      </c>
      <c r="G1233" s="9">
        <v>7610408</v>
      </c>
    </row>
    <row r="1234" spans="1:7" ht="94.5" x14ac:dyDescent="0.25">
      <c r="A1234" s="13">
        <v>45268</v>
      </c>
      <c r="B1234" s="7" t="s">
        <v>2983</v>
      </c>
      <c r="C1234" s="16">
        <v>1</v>
      </c>
      <c r="D1234" s="8">
        <v>24000</v>
      </c>
      <c r="E1234" s="117">
        <v>24000</v>
      </c>
      <c r="F1234" s="9" t="s">
        <v>1984</v>
      </c>
      <c r="G1234" s="9">
        <v>94759863</v>
      </c>
    </row>
    <row r="1235" spans="1:7" ht="54" x14ac:dyDescent="0.25">
      <c r="A1235" s="13">
        <v>45268</v>
      </c>
      <c r="B1235" s="7" t="s">
        <v>2984</v>
      </c>
      <c r="C1235" s="16">
        <v>1</v>
      </c>
      <c r="D1235" s="8">
        <v>5000</v>
      </c>
      <c r="E1235" s="117">
        <v>5000</v>
      </c>
      <c r="F1235" s="9" t="s">
        <v>2704</v>
      </c>
      <c r="G1235" s="9">
        <v>7378106</v>
      </c>
    </row>
    <row r="1236" spans="1:7" ht="148.5" x14ac:dyDescent="0.25">
      <c r="A1236" s="13">
        <v>45268</v>
      </c>
      <c r="B1236" s="7" t="s">
        <v>2985</v>
      </c>
      <c r="C1236" s="16">
        <v>1</v>
      </c>
      <c r="D1236" s="8">
        <v>32000</v>
      </c>
      <c r="E1236" s="117">
        <v>32000</v>
      </c>
      <c r="F1236" s="9" t="s">
        <v>2986</v>
      </c>
      <c r="G1236" s="9">
        <v>71439943</v>
      </c>
    </row>
    <row r="1237" spans="1:7" ht="108" x14ac:dyDescent="0.25">
      <c r="A1237" s="13">
        <v>45271</v>
      </c>
      <c r="B1237" s="7" t="s">
        <v>2987</v>
      </c>
      <c r="C1237" s="16">
        <v>1</v>
      </c>
      <c r="D1237" s="8">
        <v>5500</v>
      </c>
      <c r="E1237" s="117">
        <v>5500</v>
      </c>
      <c r="F1237" s="9" t="s">
        <v>2988</v>
      </c>
      <c r="G1237" s="9">
        <v>26477017</v>
      </c>
    </row>
    <row r="1238" spans="1:7" ht="121.5" x14ac:dyDescent="0.25">
      <c r="A1238" s="13">
        <v>45271</v>
      </c>
      <c r="B1238" s="7" t="s">
        <v>2989</v>
      </c>
      <c r="C1238" s="16">
        <v>1</v>
      </c>
      <c r="D1238" s="8">
        <v>6359</v>
      </c>
      <c r="E1238" s="117">
        <v>6359</v>
      </c>
      <c r="F1238" s="9" t="s">
        <v>681</v>
      </c>
      <c r="G1238" s="9">
        <v>1176250</v>
      </c>
    </row>
    <row r="1239" spans="1:7" ht="148.5" x14ac:dyDescent="0.25">
      <c r="A1239" s="13">
        <v>45271</v>
      </c>
      <c r="B1239" s="7" t="s">
        <v>2990</v>
      </c>
      <c r="C1239" s="16">
        <v>1</v>
      </c>
      <c r="D1239" s="8">
        <v>16731</v>
      </c>
      <c r="E1239" s="117">
        <v>16731</v>
      </c>
      <c r="F1239" s="9" t="s">
        <v>1295</v>
      </c>
      <c r="G1239" s="9">
        <v>66545463</v>
      </c>
    </row>
    <row r="1240" spans="1:7" ht="67.5" x14ac:dyDescent="0.25">
      <c r="A1240" s="13">
        <v>45271</v>
      </c>
      <c r="B1240" s="7" t="s">
        <v>2991</v>
      </c>
      <c r="C1240" s="16">
        <v>1</v>
      </c>
      <c r="D1240" s="8">
        <v>6550</v>
      </c>
      <c r="E1240" s="117">
        <v>6550</v>
      </c>
      <c r="F1240" s="9" t="s">
        <v>2992</v>
      </c>
      <c r="G1240" s="9">
        <v>42838169</v>
      </c>
    </row>
    <row r="1241" spans="1:7" ht="67.5" x14ac:dyDescent="0.25">
      <c r="A1241" s="13">
        <v>45271</v>
      </c>
      <c r="B1241" s="7" t="s">
        <v>2993</v>
      </c>
      <c r="C1241" s="16">
        <v>92</v>
      </c>
      <c r="D1241" s="8">
        <v>271</v>
      </c>
      <c r="E1241" s="117">
        <v>24932</v>
      </c>
      <c r="F1241" s="9" t="s">
        <v>2994</v>
      </c>
      <c r="G1241" s="9">
        <v>4186737</v>
      </c>
    </row>
    <row r="1242" spans="1:7" ht="67.5" x14ac:dyDescent="0.25">
      <c r="A1242" s="13">
        <v>45272</v>
      </c>
      <c r="B1242" s="7" t="s">
        <v>2995</v>
      </c>
      <c r="C1242" s="16">
        <v>1</v>
      </c>
      <c r="D1242" s="8">
        <v>11550</v>
      </c>
      <c r="E1242" s="117">
        <v>11550</v>
      </c>
      <c r="F1242" s="9" t="s">
        <v>2996</v>
      </c>
      <c r="G1242" s="9">
        <v>7135769</v>
      </c>
    </row>
    <row r="1243" spans="1:7" ht="121.5" x14ac:dyDescent="0.25">
      <c r="A1243" s="13">
        <v>45272</v>
      </c>
      <c r="B1243" s="7" t="s">
        <v>2997</v>
      </c>
      <c r="C1243" s="16">
        <v>1</v>
      </c>
      <c r="D1243" s="8">
        <v>3234</v>
      </c>
      <c r="E1243" s="117">
        <v>3234</v>
      </c>
      <c r="F1243" s="9" t="s">
        <v>681</v>
      </c>
      <c r="G1243" s="9">
        <v>1176250</v>
      </c>
    </row>
    <row r="1244" spans="1:7" ht="94.5" x14ac:dyDescent="0.25">
      <c r="A1244" s="13">
        <v>45272</v>
      </c>
      <c r="B1244" s="7" t="s">
        <v>2998</v>
      </c>
      <c r="C1244" s="16">
        <v>1</v>
      </c>
      <c r="D1244" s="8">
        <v>6965.18</v>
      </c>
      <c r="E1244" s="117">
        <v>6965.18</v>
      </c>
      <c r="F1244" s="9" t="s">
        <v>2029</v>
      </c>
      <c r="G1244" s="9">
        <v>44141181</v>
      </c>
    </row>
    <row r="1245" spans="1:7" ht="81" x14ac:dyDescent="0.25">
      <c r="A1245" s="13">
        <v>45273</v>
      </c>
      <c r="B1245" s="7" t="s">
        <v>2999</v>
      </c>
      <c r="C1245" s="16">
        <v>1</v>
      </c>
      <c r="D1245" s="8">
        <v>2217.6</v>
      </c>
      <c r="E1245" s="117">
        <v>2217.6</v>
      </c>
      <c r="F1245" s="9" t="s">
        <v>3000</v>
      </c>
      <c r="G1245" s="9">
        <v>6392326</v>
      </c>
    </row>
    <row r="1246" spans="1:7" ht="40.5" x14ac:dyDescent="0.25">
      <c r="A1246" s="13">
        <v>45273</v>
      </c>
      <c r="B1246" s="7" t="s">
        <v>3001</v>
      </c>
      <c r="C1246" s="16">
        <v>90</v>
      </c>
      <c r="D1246" s="8">
        <v>60.95</v>
      </c>
      <c r="E1246" s="117">
        <v>5485.5</v>
      </c>
      <c r="F1246" s="9" t="s">
        <v>3002</v>
      </c>
      <c r="G1246" s="9">
        <v>7516304</v>
      </c>
    </row>
    <row r="1247" spans="1:7" ht="121.5" x14ac:dyDescent="0.25">
      <c r="A1247" s="13">
        <v>45273</v>
      </c>
      <c r="B1247" s="7" t="s">
        <v>3003</v>
      </c>
      <c r="C1247" s="16">
        <v>1</v>
      </c>
      <c r="D1247" s="8">
        <v>6605</v>
      </c>
      <c r="E1247" s="117">
        <v>6605</v>
      </c>
      <c r="F1247" s="9" t="s">
        <v>3004</v>
      </c>
      <c r="G1247" s="9">
        <v>23828633</v>
      </c>
    </row>
    <row r="1248" spans="1:7" ht="121.5" x14ac:dyDescent="0.25">
      <c r="A1248" s="13">
        <v>45273</v>
      </c>
      <c r="B1248" s="7" t="s">
        <v>3005</v>
      </c>
      <c r="C1248" s="16">
        <v>1</v>
      </c>
      <c r="D1248" s="8">
        <v>5250</v>
      </c>
      <c r="E1248" s="117">
        <v>5250</v>
      </c>
      <c r="F1248" s="9" t="s">
        <v>3006</v>
      </c>
      <c r="G1248" s="9">
        <v>4854306</v>
      </c>
    </row>
    <row r="1249" spans="1:7" ht="121.5" x14ac:dyDescent="0.25">
      <c r="A1249" s="13">
        <v>45273</v>
      </c>
      <c r="B1249" s="7" t="s">
        <v>3007</v>
      </c>
      <c r="C1249" s="16">
        <v>1</v>
      </c>
      <c r="D1249" s="8">
        <v>21428</v>
      </c>
      <c r="E1249" s="117">
        <v>21428</v>
      </c>
      <c r="F1249" s="9" t="s">
        <v>2994</v>
      </c>
      <c r="G1249" s="9">
        <v>4186737</v>
      </c>
    </row>
    <row r="1250" spans="1:7" ht="202.5" x14ac:dyDescent="0.25">
      <c r="A1250" s="13">
        <v>45273</v>
      </c>
      <c r="B1250" s="7" t="s">
        <v>3008</v>
      </c>
      <c r="C1250" s="16">
        <v>1</v>
      </c>
      <c r="D1250" s="8">
        <v>19708</v>
      </c>
      <c r="E1250" s="117">
        <v>19708</v>
      </c>
      <c r="F1250" s="9" t="s">
        <v>3009</v>
      </c>
      <c r="G1250" s="9">
        <v>102226474</v>
      </c>
    </row>
    <row r="1251" spans="1:7" ht="40.5" x14ac:dyDescent="0.25">
      <c r="A1251" s="13">
        <v>45273</v>
      </c>
      <c r="B1251" s="7" t="s">
        <v>3010</v>
      </c>
      <c r="C1251" s="16">
        <v>1</v>
      </c>
      <c r="D1251" s="8">
        <v>6800</v>
      </c>
      <c r="E1251" s="117">
        <v>6800</v>
      </c>
      <c r="F1251" s="9" t="s">
        <v>3011</v>
      </c>
      <c r="G1251" s="9">
        <v>668389</v>
      </c>
    </row>
    <row r="1252" spans="1:7" ht="40.5" x14ac:dyDescent="0.25">
      <c r="A1252" s="13">
        <v>45273</v>
      </c>
      <c r="B1252" s="7" t="s">
        <v>3012</v>
      </c>
      <c r="C1252" s="16">
        <v>1</v>
      </c>
      <c r="D1252" s="8">
        <v>8000</v>
      </c>
      <c r="E1252" s="117">
        <v>8000</v>
      </c>
      <c r="F1252" s="9" t="s">
        <v>1372</v>
      </c>
      <c r="G1252" s="9">
        <v>14199947</v>
      </c>
    </row>
    <row r="1253" spans="1:7" ht="54" x14ac:dyDescent="0.25">
      <c r="A1253" s="13">
        <v>45273</v>
      </c>
      <c r="B1253" s="7" t="s">
        <v>3013</v>
      </c>
      <c r="C1253" s="16">
        <v>1</v>
      </c>
      <c r="D1253" s="8">
        <v>24500</v>
      </c>
      <c r="E1253" s="117">
        <v>24500</v>
      </c>
      <c r="F1253" s="9" t="s">
        <v>2443</v>
      </c>
      <c r="G1253" s="9">
        <v>116468386</v>
      </c>
    </row>
    <row r="1254" spans="1:7" ht="94.5" x14ac:dyDescent="0.25">
      <c r="A1254" s="13">
        <v>45273</v>
      </c>
      <c r="B1254" s="7" t="s">
        <v>3014</v>
      </c>
      <c r="C1254" s="16">
        <v>1</v>
      </c>
      <c r="D1254" s="8">
        <v>12252.5</v>
      </c>
      <c r="E1254" s="117">
        <v>12252.5</v>
      </c>
      <c r="F1254" s="9" t="s">
        <v>3009</v>
      </c>
      <c r="G1254" s="9">
        <v>102226474</v>
      </c>
    </row>
    <row r="1255" spans="1:7" ht="94.5" x14ac:dyDescent="0.25">
      <c r="A1255" s="13">
        <v>45274</v>
      </c>
      <c r="B1255" s="7" t="s">
        <v>3015</v>
      </c>
      <c r="C1255" s="16">
        <v>1</v>
      </c>
      <c r="D1255" s="8">
        <v>6074</v>
      </c>
      <c r="E1255" s="117">
        <v>6074</v>
      </c>
      <c r="F1255" s="9" t="s">
        <v>3016</v>
      </c>
      <c r="G1255" s="9">
        <v>4851498</v>
      </c>
    </row>
    <row r="1256" spans="1:7" ht="135" x14ac:dyDescent="0.25">
      <c r="A1256" s="13">
        <v>45274</v>
      </c>
      <c r="B1256" s="7" t="s">
        <v>3017</v>
      </c>
      <c r="C1256" s="16">
        <v>1</v>
      </c>
      <c r="D1256" s="8">
        <v>24950</v>
      </c>
      <c r="E1256" s="117">
        <v>24950</v>
      </c>
      <c r="F1256" s="9" t="s">
        <v>1354</v>
      </c>
      <c r="G1256" s="9">
        <v>61463868</v>
      </c>
    </row>
    <row r="1257" spans="1:7" ht="108" x14ac:dyDescent="0.25">
      <c r="A1257" s="13">
        <v>45274</v>
      </c>
      <c r="B1257" s="7" t="s">
        <v>3018</v>
      </c>
      <c r="C1257" s="16">
        <v>1</v>
      </c>
      <c r="D1257" s="8">
        <v>17550</v>
      </c>
      <c r="E1257" s="117">
        <v>17550</v>
      </c>
      <c r="F1257" s="9" t="s">
        <v>3019</v>
      </c>
      <c r="G1257" s="9">
        <v>120026066</v>
      </c>
    </row>
    <row r="1258" spans="1:7" ht="121.5" x14ac:dyDescent="0.25">
      <c r="A1258" s="13">
        <v>45274</v>
      </c>
      <c r="B1258" s="7" t="s">
        <v>3020</v>
      </c>
      <c r="C1258" s="16">
        <v>1</v>
      </c>
      <c r="D1258" s="8">
        <v>6400</v>
      </c>
      <c r="E1258" s="117">
        <v>6400</v>
      </c>
      <c r="F1258" s="9" t="s">
        <v>3021</v>
      </c>
      <c r="G1258" s="9">
        <v>9829156</v>
      </c>
    </row>
    <row r="1259" spans="1:7" ht="94.5" x14ac:dyDescent="0.25">
      <c r="A1259" s="13">
        <v>45274</v>
      </c>
      <c r="B1259" s="7" t="s">
        <v>3022</v>
      </c>
      <c r="C1259" s="16">
        <v>1</v>
      </c>
      <c r="D1259" s="8">
        <v>23789.94</v>
      </c>
      <c r="E1259" s="117">
        <v>23789.94</v>
      </c>
      <c r="F1259" s="9" t="s">
        <v>1559</v>
      </c>
      <c r="G1259" s="9">
        <v>91853826</v>
      </c>
    </row>
    <row r="1260" spans="1:7" ht="108" x14ac:dyDescent="0.25">
      <c r="A1260" s="13">
        <v>45274</v>
      </c>
      <c r="B1260" s="7" t="s">
        <v>3023</v>
      </c>
      <c r="C1260" s="16">
        <v>1</v>
      </c>
      <c r="D1260" s="8">
        <v>6230</v>
      </c>
      <c r="E1260" s="117">
        <v>6230</v>
      </c>
      <c r="F1260" s="9" t="s">
        <v>3024</v>
      </c>
      <c r="G1260" s="9">
        <v>6577172</v>
      </c>
    </row>
    <row r="1261" spans="1:7" ht="40.5" x14ac:dyDescent="0.25">
      <c r="A1261" s="13">
        <v>45274</v>
      </c>
      <c r="B1261" s="7" t="s">
        <v>3025</v>
      </c>
      <c r="C1261" s="16">
        <v>1</v>
      </c>
      <c r="D1261" s="8">
        <v>7995</v>
      </c>
      <c r="E1261" s="117">
        <v>7995</v>
      </c>
      <c r="F1261" s="9" t="s">
        <v>993</v>
      </c>
      <c r="G1261" s="9">
        <v>46720111</v>
      </c>
    </row>
    <row r="1262" spans="1:7" ht="94.5" x14ac:dyDescent="0.25">
      <c r="A1262" s="13">
        <v>45275</v>
      </c>
      <c r="B1262" s="7" t="s">
        <v>3026</v>
      </c>
      <c r="C1262" s="16">
        <v>1</v>
      </c>
      <c r="D1262" s="8">
        <v>2560</v>
      </c>
      <c r="E1262" s="117">
        <v>2560</v>
      </c>
      <c r="F1262" s="9" t="s">
        <v>1656</v>
      </c>
      <c r="G1262" s="9">
        <v>35370122</v>
      </c>
    </row>
    <row r="1263" spans="1:7" ht="121.5" x14ac:dyDescent="0.25">
      <c r="A1263" s="13">
        <v>45275</v>
      </c>
      <c r="B1263" s="7" t="s">
        <v>3027</v>
      </c>
      <c r="C1263" s="16">
        <v>1</v>
      </c>
      <c r="D1263" s="8">
        <v>12388.95</v>
      </c>
      <c r="E1263" s="117">
        <v>12388.95</v>
      </c>
      <c r="F1263" s="9" t="s">
        <v>2580</v>
      </c>
      <c r="G1263" s="9">
        <v>15599191</v>
      </c>
    </row>
    <row r="1264" spans="1:7" ht="81" x14ac:dyDescent="0.25">
      <c r="A1264" s="13">
        <v>45275</v>
      </c>
      <c r="B1264" s="7" t="s">
        <v>3028</v>
      </c>
      <c r="C1264" s="16">
        <v>1</v>
      </c>
      <c r="D1264" s="8">
        <v>7671</v>
      </c>
      <c r="E1264" s="117">
        <v>7671</v>
      </c>
      <c r="F1264" s="9" t="s">
        <v>1420</v>
      </c>
      <c r="G1264" s="9">
        <v>5623758</v>
      </c>
    </row>
    <row r="1265" spans="1:7" ht="40.5" x14ac:dyDescent="0.25">
      <c r="A1265" s="13">
        <v>45275</v>
      </c>
      <c r="B1265" s="7" t="s">
        <v>3029</v>
      </c>
      <c r="C1265" s="16">
        <v>1</v>
      </c>
      <c r="D1265" s="8">
        <v>8997.5</v>
      </c>
      <c r="E1265" s="117">
        <v>8997.5</v>
      </c>
      <c r="F1265" s="9" t="s">
        <v>1719</v>
      </c>
      <c r="G1265" s="9">
        <v>26012960</v>
      </c>
    </row>
    <row r="1266" spans="1:7" ht="162" x14ac:dyDescent="0.25">
      <c r="A1266" s="13">
        <v>45275</v>
      </c>
      <c r="B1266" s="7" t="s">
        <v>3030</v>
      </c>
      <c r="C1266" s="16">
        <v>1</v>
      </c>
      <c r="D1266" s="8">
        <v>12175</v>
      </c>
      <c r="E1266" s="117">
        <v>12175</v>
      </c>
      <c r="F1266" s="9" t="s">
        <v>1719</v>
      </c>
      <c r="G1266" s="9">
        <v>26012960</v>
      </c>
    </row>
    <row r="1267" spans="1:7" ht="135" x14ac:dyDescent="0.25">
      <c r="A1267" s="13">
        <v>45275</v>
      </c>
      <c r="B1267" s="7" t="s">
        <v>3031</v>
      </c>
      <c r="C1267" s="16">
        <v>1</v>
      </c>
      <c r="D1267" s="8">
        <v>1200</v>
      </c>
      <c r="E1267" s="117">
        <v>1200</v>
      </c>
      <c r="F1267" s="9" t="s">
        <v>2609</v>
      </c>
      <c r="G1267" s="9">
        <v>44345372</v>
      </c>
    </row>
    <row r="1268" spans="1:7" ht="324" x14ac:dyDescent="0.25">
      <c r="A1268" s="13">
        <v>45278</v>
      </c>
      <c r="B1268" s="7" t="s">
        <v>3032</v>
      </c>
      <c r="C1268" s="16">
        <v>1</v>
      </c>
      <c r="D1268" s="8">
        <v>10195.75</v>
      </c>
      <c r="E1268" s="117">
        <v>10195.75</v>
      </c>
      <c r="F1268" s="9" t="s">
        <v>2443</v>
      </c>
      <c r="G1268" s="9">
        <v>116468386</v>
      </c>
    </row>
    <row r="1269" spans="1:7" ht="94.5" x14ac:dyDescent="0.25">
      <c r="A1269" s="13">
        <v>45278</v>
      </c>
      <c r="B1269" s="7" t="s">
        <v>3033</v>
      </c>
      <c r="C1269" s="57">
        <v>2</v>
      </c>
      <c r="D1269" s="8">
        <v>3600</v>
      </c>
      <c r="E1269" s="117">
        <v>7200</v>
      </c>
      <c r="F1269" s="9" t="s">
        <v>2443</v>
      </c>
      <c r="G1269" s="9">
        <v>116468386</v>
      </c>
    </row>
    <row r="1270" spans="1:7" ht="121.5" x14ac:dyDescent="0.25">
      <c r="A1270" s="13">
        <v>45278</v>
      </c>
      <c r="B1270" s="7" t="s">
        <v>3034</v>
      </c>
      <c r="C1270" s="16">
        <v>1</v>
      </c>
      <c r="D1270" s="8">
        <v>14600</v>
      </c>
      <c r="E1270" s="117">
        <v>14600</v>
      </c>
      <c r="F1270" s="9" t="s">
        <v>3035</v>
      </c>
      <c r="G1270" s="9">
        <v>5759064</v>
      </c>
    </row>
    <row r="1271" spans="1:7" ht="54" x14ac:dyDescent="0.25">
      <c r="A1271" s="13">
        <v>45279</v>
      </c>
      <c r="B1271" s="7" t="s">
        <v>3036</v>
      </c>
      <c r="C1271" s="16">
        <v>1</v>
      </c>
      <c r="D1271" s="8">
        <v>18495.95</v>
      </c>
      <c r="E1271" s="117">
        <v>18495.95</v>
      </c>
      <c r="F1271" s="9" t="s">
        <v>2934</v>
      </c>
      <c r="G1271" s="9">
        <v>7100574</v>
      </c>
    </row>
    <row r="1272" spans="1:7" ht="81" x14ac:dyDescent="0.25">
      <c r="A1272" s="13">
        <v>45279</v>
      </c>
      <c r="B1272" s="7" t="s">
        <v>3037</v>
      </c>
      <c r="C1272" s="16">
        <v>1</v>
      </c>
      <c r="D1272" s="8">
        <v>24864.55</v>
      </c>
      <c r="E1272" s="117">
        <v>24864.55</v>
      </c>
      <c r="F1272" s="9" t="s">
        <v>2860</v>
      </c>
      <c r="G1272" s="9">
        <v>5442516</v>
      </c>
    </row>
    <row r="1273" spans="1:7" ht="94.5" x14ac:dyDescent="0.25">
      <c r="A1273" s="13">
        <v>45279</v>
      </c>
      <c r="B1273" s="7" t="s">
        <v>3038</v>
      </c>
      <c r="C1273" s="16">
        <v>1</v>
      </c>
      <c r="D1273" s="8">
        <v>4788</v>
      </c>
      <c r="E1273" s="117">
        <v>4788</v>
      </c>
      <c r="F1273" s="9" t="s">
        <v>3039</v>
      </c>
      <c r="G1273" s="9">
        <v>118365703</v>
      </c>
    </row>
    <row r="1274" spans="1:7" ht="121.5" x14ac:dyDescent="0.25">
      <c r="A1274" s="13">
        <v>45279</v>
      </c>
      <c r="B1274" s="7" t="s">
        <v>3040</v>
      </c>
      <c r="C1274" s="16">
        <v>1</v>
      </c>
      <c r="D1274" s="8">
        <v>8175</v>
      </c>
      <c r="E1274" s="117">
        <v>8175</v>
      </c>
      <c r="F1274" s="9" t="s">
        <v>3041</v>
      </c>
      <c r="G1274" s="9">
        <v>13261185</v>
      </c>
    </row>
    <row r="1275" spans="1:7" ht="67.5" x14ac:dyDescent="0.25">
      <c r="A1275" s="13">
        <v>45279</v>
      </c>
      <c r="B1275" s="7" t="s">
        <v>3042</v>
      </c>
      <c r="C1275" s="16">
        <v>1</v>
      </c>
      <c r="D1275" s="8">
        <v>12000</v>
      </c>
      <c r="E1275" s="117">
        <v>12000</v>
      </c>
      <c r="F1275" s="9" t="s">
        <v>2443</v>
      </c>
      <c r="G1275" s="9">
        <v>116468386</v>
      </c>
    </row>
    <row r="1276" spans="1:7" ht="54" x14ac:dyDescent="0.25">
      <c r="A1276" s="13">
        <v>45279</v>
      </c>
      <c r="B1276" s="7" t="s">
        <v>3043</v>
      </c>
      <c r="C1276" s="16">
        <v>1</v>
      </c>
      <c r="D1276" s="8">
        <v>17200</v>
      </c>
      <c r="E1276" s="117">
        <v>17200</v>
      </c>
      <c r="F1276" s="9" t="s">
        <v>2443</v>
      </c>
      <c r="G1276" s="9">
        <v>116468386</v>
      </c>
    </row>
    <row r="1277" spans="1:7" ht="108" x14ac:dyDescent="0.25">
      <c r="A1277" s="13">
        <v>45279</v>
      </c>
      <c r="B1277" s="7" t="s">
        <v>3044</v>
      </c>
      <c r="C1277" s="16">
        <v>1</v>
      </c>
      <c r="D1277" s="8">
        <v>28100</v>
      </c>
      <c r="E1277" s="117">
        <v>28100</v>
      </c>
      <c r="F1277" s="9" t="s">
        <v>3045</v>
      </c>
      <c r="G1277" s="9">
        <v>93899491</v>
      </c>
    </row>
    <row r="1278" spans="1:7" ht="81" x14ac:dyDescent="0.25">
      <c r="A1278" s="13">
        <v>45281</v>
      </c>
      <c r="B1278" s="7" t="s">
        <v>3046</v>
      </c>
      <c r="C1278" s="16">
        <v>1</v>
      </c>
      <c r="D1278" s="8">
        <v>1050</v>
      </c>
      <c r="E1278" s="117">
        <v>10500</v>
      </c>
      <c r="F1278" s="9" t="s">
        <v>2226</v>
      </c>
      <c r="G1278" s="9">
        <v>62869396</v>
      </c>
    </row>
    <row r="1279" spans="1:7" ht="94.5" x14ac:dyDescent="0.25">
      <c r="A1279" s="13">
        <v>45281</v>
      </c>
      <c r="B1279" s="7" t="s">
        <v>3047</v>
      </c>
      <c r="C1279" s="16">
        <v>1</v>
      </c>
      <c r="D1279" s="8">
        <v>15795</v>
      </c>
      <c r="E1279" s="117">
        <v>15795</v>
      </c>
      <c r="F1279" s="9" t="s">
        <v>1295</v>
      </c>
      <c r="G1279" s="9">
        <v>66545463</v>
      </c>
    </row>
    <row r="1280" spans="1:7" ht="175.5" x14ac:dyDescent="0.25">
      <c r="A1280" s="13">
        <v>45281</v>
      </c>
      <c r="B1280" s="7" t="s">
        <v>3048</v>
      </c>
      <c r="C1280" s="16">
        <v>1</v>
      </c>
      <c r="D1280" s="8">
        <v>11063</v>
      </c>
      <c r="E1280" s="117">
        <v>11063</v>
      </c>
      <c r="F1280" s="9" t="s">
        <v>1295</v>
      </c>
      <c r="G1280" s="9">
        <v>66545463</v>
      </c>
    </row>
    <row r="1281" spans="1:7" ht="81" x14ac:dyDescent="0.25">
      <c r="A1281" s="13">
        <v>45281</v>
      </c>
      <c r="B1281" s="7" t="s">
        <v>3049</v>
      </c>
      <c r="C1281" s="16">
        <v>1</v>
      </c>
      <c r="D1281" s="8">
        <v>2800</v>
      </c>
      <c r="E1281" s="117">
        <v>2800</v>
      </c>
      <c r="F1281" s="9" t="s">
        <v>3050</v>
      </c>
      <c r="G1281" s="9">
        <v>12128570</v>
      </c>
    </row>
    <row r="1282" spans="1:7" ht="94.5" x14ac:dyDescent="0.25">
      <c r="A1282" s="13">
        <v>45281</v>
      </c>
      <c r="B1282" s="7" t="s">
        <v>3051</v>
      </c>
      <c r="C1282" s="16">
        <v>1</v>
      </c>
      <c r="D1282" s="8">
        <v>1750</v>
      </c>
      <c r="E1282" s="117">
        <v>1750</v>
      </c>
      <c r="F1282" s="9" t="s">
        <v>993</v>
      </c>
      <c r="G1282" s="9">
        <v>46720111</v>
      </c>
    </row>
    <row r="1283" spans="1:7" ht="121.5" x14ac:dyDescent="0.25">
      <c r="A1283" s="13">
        <v>45281</v>
      </c>
      <c r="B1283" s="7" t="s">
        <v>3052</v>
      </c>
      <c r="C1283" s="16">
        <v>1</v>
      </c>
      <c r="D1283" s="8">
        <v>18843.84</v>
      </c>
      <c r="E1283" s="117">
        <v>18843.84</v>
      </c>
      <c r="F1283" s="9" t="s">
        <v>3019</v>
      </c>
      <c r="G1283" s="9">
        <v>120026066</v>
      </c>
    </row>
    <row r="1284" spans="1:7" ht="54" x14ac:dyDescent="0.25">
      <c r="A1284" s="13">
        <v>45281</v>
      </c>
      <c r="B1284" s="7" t="s">
        <v>3053</v>
      </c>
      <c r="C1284" s="16">
        <v>1</v>
      </c>
      <c r="D1284" s="8">
        <v>10000</v>
      </c>
      <c r="E1284" s="117">
        <v>10000</v>
      </c>
      <c r="F1284" s="9" t="s">
        <v>3054</v>
      </c>
      <c r="G1284" s="9">
        <v>19502052</v>
      </c>
    </row>
    <row r="1285" spans="1:7" ht="67.5" x14ac:dyDescent="0.25">
      <c r="A1285" s="13">
        <v>45281</v>
      </c>
      <c r="B1285" s="7" t="s">
        <v>3055</v>
      </c>
      <c r="C1285" s="16">
        <v>1</v>
      </c>
      <c r="D1285" s="8">
        <v>11212</v>
      </c>
      <c r="E1285" s="117">
        <v>11212</v>
      </c>
      <c r="F1285" s="9" t="s">
        <v>3056</v>
      </c>
      <c r="G1285" s="9">
        <v>32895135</v>
      </c>
    </row>
    <row r="1286" spans="1:7" ht="94.5" x14ac:dyDescent="0.25">
      <c r="A1286" s="13">
        <v>45281</v>
      </c>
      <c r="B1286" s="7" t="s">
        <v>3057</v>
      </c>
      <c r="C1286" s="16">
        <v>1</v>
      </c>
      <c r="D1286" s="8">
        <v>2200</v>
      </c>
      <c r="E1286" s="117">
        <v>2200</v>
      </c>
      <c r="F1286" s="9" t="s">
        <v>3058</v>
      </c>
      <c r="G1286" s="9">
        <v>113521685</v>
      </c>
    </row>
    <row r="1287" spans="1:7" ht="121.5" x14ac:dyDescent="0.25">
      <c r="A1287" s="13">
        <v>45281</v>
      </c>
      <c r="B1287" s="7" t="s">
        <v>3059</v>
      </c>
      <c r="C1287" s="16">
        <v>1</v>
      </c>
      <c r="D1287" s="8">
        <v>4200</v>
      </c>
      <c r="E1287" s="117">
        <v>4200</v>
      </c>
      <c r="F1287" s="9" t="s">
        <v>3060</v>
      </c>
      <c r="G1287" s="9">
        <v>18397794</v>
      </c>
    </row>
    <row r="1288" spans="1:7" ht="135" x14ac:dyDescent="0.25">
      <c r="A1288" s="13">
        <v>45281</v>
      </c>
      <c r="B1288" s="7" t="s">
        <v>3061</v>
      </c>
      <c r="C1288" s="16">
        <v>1</v>
      </c>
      <c r="D1288" s="8">
        <v>16000</v>
      </c>
      <c r="E1288" s="117">
        <v>16000</v>
      </c>
      <c r="F1288" s="9" t="s">
        <v>2443</v>
      </c>
      <c r="G1288" s="9">
        <v>116468386</v>
      </c>
    </row>
    <row r="1289" spans="1:7" ht="54" x14ac:dyDescent="0.25">
      <c r="A1289" s="13">
        <v>45281</v>
      </c>
      <c r="B1289" s="7" t="s">
        <v>3062</v>
      </c>
      <c r="C1289" s="16">
        <v>1</v>
      </c>
      <c r="D1289" s="8">
        <v>23880</v>
      </c>
      <c r="E1289" s="117">
        <v>23880</v>
      </c>
      <c r="F1289" s="9" t="s">
        <v>1393</v>
      </c>
      <c r="G1289" s="9">
        <v>25917579</v>
      </c>
    </row>
    <row r="1290" spans="1:7" ht="54" x14ac:dyDescent="0.25">
      <c r="A1290" s="13">
        <v>45281</v>
      </c>
      <c r="B1290" s="7" t="s">
        <v>3063</v>
      </c>
      <c r="C1290" s="16">
        <v>1</v>
      </c>
      <c r="D1290" s="8">
        <v>1763.59</v>
      </c>
      <c r="E1290" s="117">
        <v>1763.59</v>
      </c>
      <c r="F1290" s="9" t="s">
        <v>3064</v>
      </c>
      <c r="G1290" s="9">
        <v>98607154</v>
      </c>
    </row>
    <row r="1291" spans="1:7" ht="54" x14ac:dyDescent="0.25">
      <c r="A1291" s="13">
        <v>45281</v>
      </c>
      <c r="B1291" s="7" t="s">
        <v>3065</v>
      </c>
      <c r="C1291" s="16">
        <v>1</v>
      </c>
      <c r="D1291" s="8">
        <v>24871</v>
      </c>
      <c r="E1291" s="117">
        <v>24871</v>
      </c>
      <c r="F1291" s="9" t="s">
        <v>3054</v>
      </c>
      <c r="G1291" s="9">
        <v>19502052</v>
      </c>
    </row>
    <row r="1292" spans="1:7" ht="67.5" x14ac:dyDescent="0.25">
      <c r="A1292" s="13">
        <v>45281</v>
      </c>
      <c r="B1292" s="7" t="s">
        <v>3066</v>
      </c>
      <c r="C1292" s="16">
        <v>1</v>
      </c>
      <c r="D1292" s="8">
        <v>2600</v>
      </c>
      <c r="E1292" s="117">
        <v>2600</v>
      </c>
      <c r="F1292" s="9" t="s">
        <v>3067</v>
      </c>
      <c r="G1292" s="9">
        <v>36909939</v>
      </c>
    </row>
    <row r="1293" spans="1:7" ht="108" x14ac:dyDescent="0.25">
      <c r="A1293" s="13">
        <v>45281</v>
      </c>
      <c r="B1293" s="7" t="s">
        <v>3068</v>
      </c>
      <c r="C1293" s="16">
        <v>1</v>
      </c>
      <c r="D1293" s="8">
        <v>20000</v>
      </c>
      <c r="E1293" s="117">
        <v>20000</v>
      </c>
      <c r="F1293" s="9" t="s">
        <v>3069</v>
      </c>
      <c r="G1293" s="9">
        <v>43421970</v>
      </c>
    </row>
    <row r="1294" spans="1:7" ht="148.5" x14ac:dyDescent="0.25">
      <c r="A1294" s="13">
        <v>45281</v>
      </c>
      <c r="B1294" s="7" t="s">
        <v>3070</v>
      </c>
      <c r="C1294" s="16">
        <v>1</v>
      </c>
      <c r="D1294" s="8">
        <v>24562</v>
      </c>
      <c r="E1294" s="117">
        <v>24562</v>
      </c>
      <c r="F1294" s="9" t="s">
        <v>3071</v>
      </c>
      <c r="G1294" s="9">
        <v>43421970</v>
      </c>
    </row>
    <row r="1295" spans="1:7" ht="229.5" x14ac:dyDescent="0.25">
      <c r="A1295" s="13">
        <v>45281</v>
      </c>
      <c r="B1295" s="7" t="s">
        <v>3072</v>
      </c>
      <c r="C1295" s="16">
        <v>1</v>
      </c>
      <c r="D1295" s="8">
        <v>17950</v>
      </c>
      <c r="E1295" s="117">
        <v>17950</v>
      </c>
      <c r="F1295" s="9" t="s">
        <v>3071</v>
      </c>
      <c r="G1295" s="9">
        <v>43421970</v>
      </c>
    </row>
    <row r="1296" spans="1:7" ht="256.5" x14ac:dyDescent="0.25">
      <c r="A1296" s="13">
        <v>45281</v>
      </c>
      <c r="B1296" s="7" t="s">
        <v>3073</v>
      </c>
      <c r="C1296" s="16">
        <v>1</v>
      </c>
      <c r="D1296" s="8">
        <v>11725</v>
      </c>
      <c r="E1296" s="117">
        <v>11725</v>
      </c>
      <c r="F1296" s="9" t="s">
        <v>3071</v>
      </c>
      <c r="G1296" s="9">
        <v>43421970</v>
      </c>
    </row>
    <row r="1297" spans="1:7" ht="67.5" x14ac:dyDescent="0.25">
      <c r="A1297" s="13">
        <v>45281</v>
      </c>
      <c r="B1297" s="7" t="s">
        <v>3074</v>
      </c>
      <c r="C1297" s="16">
        <v>1</v>
      </c>
      <c r="D1297" s="8">
        <v>9275</v>
      </c>
      <c r="E1297" s="117">
        <v>9275</v>
      </c>
      <c r="F1297" s="9" t="s">
        <v>3075</v>
      </c>
      <c r="G1297" s="9">
        <v>100837697</v>
      </c>
    </row>
    <row r="1298" spans="1:7" ht="94.5" x14ac:dyDescent="0.25">
      <c r="A1298" s="13">
        <v>45281</v>
      </c>
      <c r="B1298" s="7" t="s">
        <v>3076</v>
      </c>
      <c r="C1298" s="16">
        <v>1</v>
      </c>
      <c r="D1298" s="8">
        <v>24807</v>
      </c>
      <c r="E1298" s="117">
        <v>24807</v>
      </c>
      <c r="F1298" s="9" t="s">
        <v>3077</v>
      </c>
      <c r="G1298" s="9">
        <v>48039780</v>
      </c>
    </row>
    <row r="1299" spans="1:7" ht="216" x14ac:dyDescent="0.25">
      <c r="A1299" s="13">
        <v>45282</v>
      </c>
      <c r="B1299" s="7" t="s">
        <v>3078</v>
      </c>
      <c r="C1299" s="16">
        <v>1</v>
      </c>
      <c r="D1299" s="8">
        <v>10000</v>
      </c>
      <c r="E1299" s="117">
        <v>10000</v>
      </c>
      <c r="F1299" s="9" t="s">
        <v>3079</v>
      </c>
      <c r="G1299" s="9">
        <v>8330301</v>
      </c>
    </row>
    <row r="1300" spans="1:7" ht="81" x14ac:dyDescent="0.25">
      <c r="A1300" s="13">
        <v>45286</v>
      </c>
      <c r="B1300" s="7" t="s">
        <v>3080</v>
      </c>
      <c r="C1300" s="16">
        <v>1</v>
      </c>
      <c r="D1300" s="8">
        <v>8690</v>
      </c>
      <c r="E1300" s="117">
        <v>8690</v>
      </c>
      <c r="F1300" s="9" t="s">
        <v>993</v>
      </c>
      <c r="G1300" s="9">
        <v>46720111</v>
      </c>
    </row>
    <row r="1301" spans="1:7" ht="189" x14ac:dyDescent="0.25">
      <c r="A1301" s="13">
        <v>45286</v>
      </c>
      <c r="B1301" s="7" t="s">
        <v>3081</v>
      </c>
      <c r="C1301" s="16">
        <v>1</v>
      </c>
      <c r="D1301" s="8">
        <v>34825</v>
      </c>
      <c r="E1301" s="117">
        <v>34825</v>
      </c>
      <c r="F1301" s="9" t="s">
        <v>1719</v>
      </c>
      <c r="G1301" s="9">
        <v>26012960</v>
      </c>
    </row>
    <row r="1302" spans="1:7" ht="162" x14ac:dyDescent="0.25">
      <c r="A1302" s="13">
        <v>45286</v>
      </c>
      <c r="B1302" s="7" t="s">
        <v>3082</v>
      </c>
      <c r="C1302" s="16">
        <v>1</v>
      </c>
      <c r="D1302" s="8">
        <v>21952.12</v>
      </c>
      <c r="E1302" s="117">
        <v>21952.12</v>
      </c>
      <c r="F1302" s="9" t="s">
        <v>3054</v>
      </c>
      <c r="G1302" s="9">
        <v>19502052</v>
      </c>
    </row>
    <row r="1303" spans="1:7" ht="94.5" x14ac:dyDescent="0.25">
      <c r="A1303" s="13">
        <v>45286</v>
      </c>
      <c r="B1303" s="7" t="s">
        <v>3083</v>
      </c>
      <c r="C1303" s="16">
        <v>1</v>
      </c>
      <c r="D1303" s="8">
        <v>10395</v>
      </c>
      <c r="E1303" s="117">
        <v>10395</v>
      </c>
      <c r="F1303" s="9" t="s">
        <v>3084</v>
      </c>
      <c r="G1303" s="9">
        <v>103103864</v>
      </c>
    </row>
    <row r="1304" spans="1:7" ht="81" x14ac:dyDescent="0.25">
      <c r="A1304" s="13">
        <v>45286</v>
      </c>
      <c r="B1304" s="7" t="s">
        <v>3085</v>
      </c>
      <c r="C1304" s="16">
        <v>1</v>
      </c>
      <c r="D1304" s="8">
        <v>3719</v>
      </c>
      <c r="E1304" s="117">
        <v>3719</v>
      </c>
      <c r="F1304" s="9" t="s">
        <v>1499</v>
      </c>
      <c r="G1304" s="9">
        <v>37916270</v>
      </c>
    </row>
    <row r="1305" spans="1:7" ht="135" x14ac:dyDescent="0.25">
      <c r="A1305" s="13">
        <v>45286</v>
      </c>
      <c r="B1305" s="7" t="s">
        <v>3086</v>
      </c>
      <c r="C1305" s="16">
        <v>1</v>
      </c>
      <c r="D1305" s="8">
        <v>24317.5</v>
      </c>
      <c r="E1305" s="8">
        <v>24317.5</v>
      </c>
      <c r="F1305" s="9" t="s">
        <v>1719</v>
      </c>
      <c r="G1305" s="9">
        <v>26012960</v>
      </c>
    </row>
    <row r="1306" spans="1:7" ht="148.5" x14ac:dyDescent="0.25">
      <c r="A1306" s="13">
        <v>45286</v>
      </c>
      <c r="B1306" s="7" t="s">
        <v>3087</v>
      </c>
      <c r="C1306" s="16">
        <v>1</v>
      </c>
      <c r="D1306" s="8">
        <v>12675</v>
      </c>
      <c r="E1306" s="117">
        <v>12675</v>
      </c>
      <c r="F1306" s="9" t="s">
        <v>1719</v>
      </c>
      <c r="G1306" s="9">
        <v>26012960</v>
      </c>
    </row>
    <row r="1307" spans="1:7" ht="148.5" x14ac:dyDescent="0.25">
      <c r="A1307" s="13">
        <v>45286</v>
      </c>
      <c r="B1307" s="7" t="s">
        <v>3088</v>
      </c>
      <c r="C1307" s="16">
        <v>1</v>
      </c>
      <c r="D1307" s="8">
        <v>12600</v>
      </c>
      <c r="E1307" s="117">
        <v>12600</v>
      </c>
      <c r="F1307" s="9" t="s">
        <v>3089</v>
      </c>
      <c r="G1307" s="9">
        <v>64949524</v>
      </c>
    </row>
    <row r="1308" spans="1:7" ht="175.5" x14ac:dyDescent="0.25">
      <c r="A1308" s="13">
        <v>45286</v>
      </c>
      <c r="B1308" s="7" t="s">
        <v>3090</v>
      </c>
      <c r="C1308" s="16">
        <v>1</v>
      </c>
      <c r="D1308" s="8">
        <v>19619.240000000002</v>
      </c>
      <c r="E1308" s="117">
        <v>19619.240000000002</v>
      </c>
      <c r="F1308" s="9" t="s">
        <v>2515</v>
      </c>
      <c r="G1308" s="9">
        <v>44141181</v>
      </c>
    </row>
    <row r="1309" spans="1:7" ht="135" x14ac:dyDescent="0.25">
      <c r="A1309" s="13">
        <v>45286</v>
      </c>
      <c r="B1309" s="7" t="s">
        <v>3091</v>
      </c>
      <c r="C1309" s="16">
        <v>1</v>
      </c>
      <c r="D1309" s="8">
        <v>20143.5</v>
      </c>
      <c r="E1309" s="117">
        <v>20143.5</v>
      </c>
      <c r="F1309" s="9" t="s">
        <v>3092</v>
      </c>
      <c r="G1309" s="9">
        <v>120026066</v>
      </c>
    </row>
    <row r="1310" spans="1:7" ht="54" x14ac:dyDescent="0.25">
      <c r="A1310" s="13">
        <v>45286</v>
      </c>
      <c r="B1310" s="7" t="s">
        <v>3093</v>
      </c>
      <c r="C1310" s="16">
        <v>1</v>
      </c>
      <c r="D1310" s="8">
        <v>19800.8</v>
      </c>
      <c r="E1310" s="117">
        <v>19800.8</v>
      </c>
      <c r="F1310" s="9" t="s">
        <v>2746</v>
      </c>
      <c r="G1310" s="9">
        <v>19502052</v>
      </c>
    </row>
    <row r="1311" spans="1:7" ht="135" x14ac:dyDescent="0.25">
      <c r="A1311" s="13">
        <v>45286</v>
      </c>
      <c r="B1311" s="7" t="s">
        <v>3094</v>
      </c>
      <c r="C1311" s="16">
        <v>1</v>
      </c>
      <c r="D1311" s="8">
        <v>5404</v>
      </c>
      <c r="E1311" s="117">
        <v>5404</v>
      </c>
      <c r="F1311" s="9" t="s">
        <v>3095</v>
      </c>
      <c r="G1311" s="9">
        <v>66545463</v>
      </c>
    </row>
    <row r="1312" spans="1:7" ht="67.5" x14ac:dyDescent="0.25">
      <c r="A1312" s="13">
        <v>45286</v>
      </c>
      <c r="B1312" s="7" t="s">
        <v>3096</v>
      </c>
      <c r="C1312" s="16">
        <v>1</v>
      </c>
      <c r="D1312" s="8">
        <v>19052</v>
      </c>
      <c r="E1312" s="117">
        <v>19052</v>
      </c>
      <c r="F1312" s="9" t="s">
        <v>3097</v>
      </c>
      <c r="G1312" s="9">
        <v>116468386</v>
      </c>
    </row>
    <row r="1313" spans="1:7" ht="189" x14ac:dyDescent="0.25">
      <c r="A1313" s="13">
        <v>45286</v>
      </c>
      <c r="B1313" s="7" t="s">
        <v>3098</v>
      </c>
      <c r="C1313" s="16">
        <v>1</v>
      </c>
      <c r="D1313" s="8">
        <v>24935</v>
      </c>
      <c r="E1313" s="117">
        <v>24935</v>
      </c>
      <c r="F1313" s="9" t="s">
        <v>3099</v>
      </c>
      <c r="G1313" s="9">
        <v>83502548</v>
      </c>
    </row>
    <row r="1314" spans="1:7" ht="337.5" x14ac:dyDescent="0.25">
      <c r="A1314" s="13">
        <v>45286</v>
      </c>
      <c r="B1314" s="7" t="s">
        <v>3100</v>
      </c>
      <c r="C1314" s="16">
        <v>1</v>
      </c>
      <c r="D1314" s="8">
        <v>24210</v>
      </c>
      <c r="E1314" s="117">
        <v>24210</v>
      </c>
      <c r="F1314" s="9" t="s">
        <v>1719</v>
      </c>
      <c r="G1314" s="9">
        <v>26012960</v>
      </c>
    </row>
    <row r="1315" spans="1:7" ht="202.5" x14ac:dyDescent="0.25">
      <c r="A1315" s="13">
        <v>45286</v>
      </c>
      <c r="B1315" s="7" t="s">
        <v>3101</v>
      </c>
      <c r="C1315" s="16">
        <v>1</v>
      </c>
      <c r="D1315" s="8">
        <v>25000</v>
      </c>
      <c r="E1315" s="117">
        <v>25000</v>
      </c>
      <c r="F1315" s="9" t="s">
        <v>2029</v>
      </c>
      <c r="G1315" s="9">
        <v>44141181</v>
      </c>
    </row>
    <row r="1316" spans="1:7" ht="175.5" x14ac:dyDescent="0.25">
      <c r="A1316" s="13">
        <v>45286</v>
      </c>
      <c r="B1316" s="7" t="s">
        <v>3102</v>
      </c>
      <c r="C1316" s="16">
        <v>1</v>
      </c>
      <c r="D1316" s="8">
        <v>13450</v>
      </c>
      <c r="E1316" s="117">
        <v>13450</v>
      </c>
      <c r="F1316" s="9" t="s">
        <v>2443</v>
      </c>
      <c r="G1316" s="9">
        <v>116468386</v>
      </c>
    </row>
  </sheetData>
  <mergeCells count="19">
    <mergeCell ref="A1059:G1059"/>
    <mergeCell ref="A369:G369"/>
    <mergeCell ref="A494:G494"/>
    <mergeCell ref="A606:G606"/>
    <mergeCell ref="A706:G706"/>
    <mergeCell ref="A868:G868"/>
    <mergeCell ref="A960:G960"/>
    <mergeCell ref="A294:G294"/>
    <mergeCell ref="A1:F1"/>
    <mergeCell ref="A2:F2"/>
    <mergeCell ref="A3:F3"/>
    <mergeCell ref="A4:F4"/>
    <mergeCell ref="A5:F5"/>
    <mergeCell ref="A6:F6"/>
    <mergeCell ref="A7:F7"/>
    <mergeCell ref="A9:F9"/>
    <mergeCell ref="A11:G11"/>
    <mergeCell ref="A62:G62"/>
    <mergeCell ref="A144:G1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1"/>
  <sheetViews>
    <sheetView showGridLines="0" zoomScale="80" zoomScaleNormal="80" workbookViewId="0">
      <pane ySplit="10" topLeftCell="A514" activePane="bottomLeft" state="frozen"/>
      <selection pane="bottomLeft" activeCell="A514" sqref="A514"/>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203" t="s">
        <v>2</v>
      </c>
      <c r="B1" s="204"/>
      <c r="C1" s="204"/>
      <c r="D1" s="204"/>
      <c r="E1" s="204"/>
      <c r="F1" s="204"/>
      <c r="G1" s="1"/>
    </row>
    <row r="2" spans="1:7" ht="15.75" x14ac:dyDescent="0.25">
      <c r="A2" s="203" t="s">
        <v>3</v>
      </c>
      <c r="B2" s="204"/>
      <c r="C2" s="204"/>
      <c r="D2" s="204"/>
      <c r="E2" s="204"/>
      <c r="F2" s="204"/>
      <c r="G2" s="1"/>
    </row>
    <row r="3" spans="1:7" ht="15.75" x14ac:dyDescent="0.25">
      <c r="A3" s="205" t="s">
        <v>2090</v>
      </c>
      <c r="B3" s="206"/>
      <c r="C3" s="206"/>
      <c r="D3" s="206"/>
      <c r="E3" s="206"/>
      <c r="F3" s="206"/>
      <c r="G3" s="1"/>
    </row>
    <row r="4" spans="1:7" ht="15.75" x14ac:dyDescent="0.25">
      <c r="A4" s="203" t="s">
        <v>0</v>
      </c>
      <c r="B4" s="204"/>
      <c r="C4" s="204"/>
      <c r="D4" s="204"/>
      <c r="E4" s="204"/>
      <c r="F4" s="204"/>
      <c r="G4" s="1"/>
    </row>
    <row r="5" spans="1:7" ht="15.75" x14ac:dyDescent="0.25">
      <c r="A5" s="203" t="s">
        <v>13</v>
      </c>
      <c r="B5" s="204"/>
      <c r="C5" s="204"/>
      <c r="D5" s="204"/>
      <c r="E5" s="204"/>
      <c r="F5" s="204"/>
      <c r="G5" s="1"/>
    </row>
    <row r="6" spans="1:7" ht="15.75" x14ac:dyDescent="0.25">
      <c r="A6" s="203" t="s">
        <v>3774</v>
      </c>
      <c r="B6" s="204"/>
      <c r="C6" s="204"/>
      <c r="D6" s="204"/>
      <c r="E6" s="204"/>
      <c r="F6" s="204"/>
      <c r="G6" s="1"/>
    </row>
    <row r="7" spans="1:7" ht="15.75" x14ac:dyDescent="0.25">
      <c r="A7" s="203" t="s">
        <v>3775</v>
      </c>
      <c r="B7" s="204"/>
      <c r="C7" s="204"/>
      <c r="D7" s="204"/>
      <c r="E7" s="204"/>
      <c r="F7" s="204"/>
      <c r="G7" s="1"/>
    </row>
    <row r="9" spans="1:7" ht="21.75" thickBot="1" x14ac:dyDescent="0.3">
      <c r="A9" s="207" t="s">
        <v>1</v>
      </c>
      <c r="B9" s="207"/>
      <c r="C9" s="207"/>
      <c r="D9" s="208"/>
      <c r="E9" s="207"/>
      <c r="F9" s="207"/>
    </row>
    <row r="10" spans="1:7" ht="30" x14ac:dyDescent="0.25">
      <c r="A10" s="2" t="s">
        <v>5</v>
      </c>
      <c r="B10" s="3" t="s">
        <v>6</v>
      </c>
      <c r="C10" s="3" t="s">
        <v>7</v>
      </c>
      <c r="D10" s="3" t="s">
        <v>8</v>
      </c>
      <c r="E10" s="4" t="s">
        <v>9</v>
      </c>
      <c r="F10" s="3" t="s">
        <v>10</v>
      </c>
      <c r="G10" s="5" t="s">
        <v>11</v>
      </c>
    </row>
    <row r="11" spans="1:7" ht="21.75" customHeight="1" x14ac:dyDescent="0.25">
      <c r="A11" s="209" t="s">
        <v>3164</v>
      </c>
      <c r="B11" s="210"/>
      <c r="C11" s="210"/>
      <c r="D11" s="210"/>
      <c r="E11" s="210"/>
      <c r="F11" s="210"/>
      <c r="G11" s="210"/>
    </row>
    <row r="12" spans="1:7" ht="50.1" customHeight="1" x14ac:dyDescent="0.25">
      <c r="A12" s="13">
        <v>45300</v>
      </c>
      <c r="B12" s="18" t="s">
        <v>3107</v>
      </c>
      <c r="C12" s="16">
        <v>1</v>
      </c>
      <c r="D12" s="8">
        <v>22119.5</v>
      </c>
      <c r="E12" s="8">
        <v>22119.5</v>
      </c>
      <c r="F12" s="10" t="s">
        <v>3108</v>
      </c>
      <c r="G12" s="9">
        <v>4851498</v>
      </c>
    </row>
    <row r="13" spans="1:7" ht="94.5" x14ac:dyDescent="0.25">
      <c r="A13" s="13">
        <v>45302</v>
      </c>
      <c r="B13" s="18" t="s">
        <v>3109</v>
      </c>
      <c r="C13" s="16">
        <v>1</v>
      </c>
      <c r="D13" s="8">
        <v>12320</v>
      </c>
      <c r="E13" s="46">
        <v>12320</v>
      </c>
      <c r="F13" s="10" t="s">
        <v>1475</v>
      </c>
      <c r="G13" s="9">
        <v>55760570</v>
      </c>
    </row>
    <row r="14" spans="1:7" ht="108" x14ac:dyDescent="0.25">
      <c r="A14" s="13">
        <v>45303</v>
      </c>
      <c r="B14" s="18" t="s">
        <v>3110</v>
      </c>
      <c r="C14" s="16">
        <f>+E14/D14</f>
        <v>1</v>
      </c>
      <c r="D14" s="8">
        <v>1897.5</v>
      </c>
      <c r="E14" s="46">
        <v>1897.5</v>
      </c>
      <c r="F14" s="10" t="s">
        <v>3111</v>
      </c>
      <c r="G14" s="9">
        <v>91964660</v>
      </c>
    </row>
    <row r="15" spans="1:7" ht="121.5" x14ac:dyDescent="0.25">
      <c r="A15" s="13">
        <v>45303</v>
      </c>
      <c r="B15" s="7" t="s">
        <v>3112</v>
      </c>
      <c r="C15" s="16">
        <v>1</v>
      </c>
      <c r="D15" s="8">
        <v>2980</v>
      </c>
      <c r="E15" s="46">
        <v>2980</v>
      </c>
      <c r="F15" s="9" t="s">
        <v>3113</v>
      </c>
      <c r="G15" s="9" t="s">
        <v>912</v>
      </c>
    </row>
    <row r="16" spans="1:7" ht="121.5" x14ac:dyDescent="0.25">
      <c r="A16" s="13">
        <v>45306</v>
      </c>
      <c r="B16" s="18" t="s">
        <v>3114</v>
      </c>
      <c r="C16" s="16">
        <f>+E16/D16</f>
        <v>700</v>
      </c>
      <c r="D16" s="8">
        <v>95</v>
      </c>
      <c r="E16" s="8">
        <f>D16*700</f>
        <v>66500</v>
      </c>
      <c r="F16" s="10" t="s">
        <v>3115</v>
      </c>
      <c r="G16" s="9">
        <v>9497021</v>
      </c>
    </row>
    <row r="17" spans="1:7" ht="121.5" x14ac:dyDescent="0.25">
      <c r="A17" s="13">
        <v>45309</v>
      </c>
      <c r="B17" s="18" t="s">
        <v>3116</v>
      </c>
      <c r="C17" s="16">
        <f>+E17/D17</f>
        <v>1</v>
      </c>
      <c r="D17" s="8">
        <v>5094.3999999999996</v>
      </c>
      <c r="E17" s="46">
        <v>5094.3999999999996</v>
      </c>
      <c r="F17" s="10" t="s">
        <v>3117</v>
      </c>
      <c r="G17" s="9">
        <v>3882314</v>
      </c>
    </row>
    <row r="18" spans="1:7" ht="108" x14ac:dyDescent="0.25">
      <c r="A18" s="13">
        <v>45309</v>
      </c>
      <c r="B18" s="18" t="s">
        <v>3118</v>
      </c>
      <c r="C18" s="16">
        <v>1</v>
      </c>
      <c r="D18" s="8">
        <v>3540.1</v>
      </c>
      <c r="E18" s="46">
        <v>3540.1</v>
      </c>
      <c r="F18" s="10" t="s">
        <v>3117</v>
      </c>
      <c r="G18" s="9">
        <v>3882314</v>
      </c>
    </row>
    <row r="19" spans="1:7" ht="40.5" x14ac:dyDescent="0.25">
      <c r="A19" s="13">
        <v>45309</v>
      </c>
      <c r="B19" s="18" t="s">
        <v>3119</v>
      </c>
      <c r="C19" s="16">
        <v>1</v>
      </c>
      <c r="D19" s="8">
        <v>2850</v>
      </c>
      <c r="E19" s="46">
        <v>2850</v>
      </c>
      <c r="F19" s="10" t="s">
        <v>3120</v>
      </c>
      <c r="G19" s="20">
        <v>7469969</v>
      </c>
    </row>
    <row r="20" spans="1:7" ht="148.5" x14ac:dyDescent="0.25">
      <c r="A20" s="13">
        <v>45310</v>
      </c>
      <c r="B20" s="18" t="s">
        <v>3121</v>
      </c>
      <c r="C20" s="16">
        <v>1</v>
      </c>
      <c r="D20" s="8">
        <v>17998</v>
      </c>
      <c r="E20" s="8">
        <v>17998</v>
      </c>
      <c r="F20" s="10" t="s">
        <v>1281</v>
      </c>
      <c r="G20" s="9">
        <v>44131933</v>
      </c>
    </row>
    <row r="21" spans="1:7" ht="40.5" x14ac:dyDescent="0.25">
      <c r="A21" s="13">
        <v>45310</v>
      </c>
      <c r="B21" s="18" t="s">
        <v>3122</v>
      </c>
      <c r="C21" s="16">
        <v>1</v>
      </c>
      <c r="D21" s="8">
        <v>1947</v>
      </c>
      <c r="E21" s="8">
        <v>1947</v>
      </c>
      <c r="F21" s="10" t="s">
        <v>3123</v>
      </c>
      <c r="G21" s="9">
        <v>29986621</v>
      </c>
    </row>
    <row r="22" spans="1:7" ht="67.5" x14ac:dyDescent="0.25">
      <c r="A22" s="13">
        <v>45310</v>
      </c>
      <c r="B22" s="18" t="s">
        <v>3124</v>
      </c>
      <c r="C22" s="57">
        <f>+E22/D22</f>
        <v>700</v>
      </c>
      <c r="D22" s="8">
        <v>7.25</v>
      </c>
      <c r="E22" s="8">
        <v>5075</v>
      </c>
      <c r="F22" s="10" t="s">
        <v>3125</v>
      </c>
      <c r="G22" s="9">
        <v>120074281</v>
      </c>
    </row>
    <row r="23" spans="1:7" ht="67.5" x14ac:dyDescent="0.25">
      <c r="A23" s="13">
        <v>45313</v>
      </c>
      <c r="B23" s="18" t="s">
        <v>3126</v>
      </c>
      <c r="C23" s="16">
        <v>1</v>
      </c>
      <c r="D23" s="8">
        <v>9198</v>
      </c>
      <c r="E23" s="8">
        <v>9198</v>
      </c>
      <c r="F23" s="10" t="s">
        <v>3127</v>
      </c>
      <c r="G23" s="9">
        <v>979767</v>
      </c>
    </row>
    <row r="24" spans="1:7" ht="94.5" x14ac:dyDescent="0.25">
      <c r="A24" s="13">
        <v>45314</v>
      </c>
      <c r="B24" s="118" t="s">
        <v>3128</v>
      </c>
      <c r="C24" s="16">
        <v>1</v>
      </c>
      <c r="D24" s="29">
        <v>11400</v>
      </c>
      <c r="E24" s="29">
        <v>11400</v>
      </c>
      <c r="F24" s="80" t="s">
        <v>3129</v>
      </c>
      <c r="G24" s="30">
        <v>7199910</v>
      </c>
    </row>
    <row r="25" spans="1:7" ht="94.5" x14ac:dyDescent="0.25">
      <c r="A25" s="13">
        <v>45314</v>
      </c>
      <c r="B25" s="18" t="s">
        <v>3130</v>
      </c>
      <c r="C25" s="16">
        <v>1</v>
      </c>
      <c r="D25" s="8">
        <v>18400</v>
      </c>
      <c r="E25" s="8">
        <v>18400</v>
      </c>
      <c r="F25" s="10" t="s">
        <v>677</v>
      </c>
      <c r="G25" s="20">
        <v>12338265</v>
      </c>
    </row>
    <row r="26" spans="1:7" ht="94.5" x14ac:dyDescent="0.25">
      <c r="A26" s="13">
        <v>45314</v>
      </c>
      <c r="B26" s="18" t="s">
        <v>3131</v>
      </c>
      <c r="C26" s="16">
        <v>1</v>
      </c>
      <c r="D26" s="8">
        <v>3825</v>
      </c>
      <c r="E26" s="8">
        <v>3825</v>
      </c>
      <c r="F26" s="10" t="s">
        <v>2440</v>
      </c>
      <c r="G26" s="20">
        <v>26012960</v>
      </c>
    </row>
    <row r="27" spans="1:7" ht="81" x14ac:dyDescent="0.25">
      <c r="A27" s="13">
        <v>45315</v>
      </c>
      <c r="B27" s="18" t="s">
        <v>3132</v>
      </c>
      <c r="C27" s="16">
        <v>1</v>
      </c>
      <c r="D27" s="8">
        <v>24840</v>
      </c>
      <c r="E27" s="8">
        <v>24840</v>
      </c>
      <c r="F27" s="10" t="s">
        <v>3133</v>
      </c>
      <c r="G27" s="20">
        <v>7117809</v>
      </c>
    </row>
    <row r="28" spans="1:7" ht="108" x14ac:dyDescent="0.25">
      <c r="A28" s="13">
        <v>45315</v>
      </c>
      <c r="B28" s="7" t="s">
        <v>3134</v>
      </c>
      <c r="C28" s="16">
        <v>1</v>
      </c>
      <c r="D28" s="8">
        <v>4200</v>
      </c>
      <c r="E28" s="46">
        <v>4200</v>
      </c>
      <c r="F28" s="9" t="s">
        <v>3135</v>
      </c>
      <c r="G28" s="9">
        <v>90072111</v>
      </c>
    </row>
    <row r="29" spans="1:7" ht="81" x14ac:dyDescent="0.25">
      <c r="A29" s="13">
        <v>45315</v>
      </c>
      <c r="B29" s="7" t="s">
        <v>3136</v>
      </c>
      <c r="C29" s="16">
        <v>1</v>
      </c>
      <c r="D29" s="8">
        <v>15300</v>
      </c>
      <c r="E29" s="46">
        <v>15300</v>
      </c>
      <c r="F29" s="9" t="s">
        <v>3135</v>
      </c>
      <c r="G29" s="9">
        <v>90072111</v>
      </c>
    </row>
    <row r="30" spans="1:7" ht="162" x14ac:dyDescent="0.25">
      <c r="A30" s="13">
        <v>45315</v>
      </c>
      <c r="B30" s="18" t="s">
        <v>3137</v>
      </c>
      <c r="C30" s="16">
        <v>1</v>
      </c>
      <c r="D30" s="8">
        <v>12440</v>
      </c>
      <c r="E30" s="8">
        <v>12440</v>
      </c>
      <c r="F30" s="10" t="s">
        <v>1837</v>
      </c>
      <c r="G30" s="9">
        <v>16548590</v>
      </c>
    </row>
    <row r="31" spans="1:7" ht="108" x14ac:dyDescent="0.25">
      <c r="A31" s="13">
        <v>45315</v>
      </c>
      <c r="B31" s="18" t="s">
        <v>3138</v>
      </c>
      <c r="C31" s="16">
        <v>1</v>
      </c>
      <c r="D31" s="8">
        <v>5125</v>
      </c>
      <c r="E31" s="46">
        <v>5125</v>
      </c>
      <c r="F31" s="10" t="s">
        <v>3139</v>
      </c>
      <c r="G31" s="9">
        <v>102226474</v>
      </c>
    </row>
    <row r="32" spans="1:7" ht="81" x14ac:dyDescent="0.25">
      <c r="A32" s="13">
        <v>45315</v>
      </c>
      <c r="B32" s="18" t="s">
        <v>3140</v>
      </c>
      <c r="C32" s="16">
        <v>1</v>
      </c>
      <c r="D32" s="21">
        <v>4100</v>
      </c>
      <c r="E32" s="46">
        <v>4100</v>
      </c>
      <c r="F32" s="10" t="s">
        <v>2746</v>
      </c>
      <c r="G32" s="9">
        <v>19502052</v>
      </c>
    </row>
    <row r="33" spans="1:7" ht="54" x14ac:dyDescent="0.25">
      <c r="A33" s="13">
        <v>45315</v>
      </c>
      <c r="B33" s="18" t="s">
        <v>3141</v>
      </c>
      <c r="C33" s="16">
        <v>1</v>
      </c>
      <c r="D33" s="21">
        <v>4685</v>
      </c>
      <c r="E33" s="21">
        <v>4685</v>
      </c>
      <c r="F33" s="10" t="s">
        <v>993</v>
      </c>
      <c r="G33" s="9">
        <v>46720111</v>
      </c>
    </row>
    <row r="34" spans="1:7" ht="54" x14ac:dyDescent="0.25">
      <c r="A34" s="13">
        <v>45315</v>
      </c>
      <c r="B34" s="18" t="s">
        <v>3142</v>
      </c>
      <c r="C34" s="16">
        <v>1</v>
      </c>
      <c r="D34" s="21">
        <v>9900</v>
      </c>
      <c r="E34" s="21">
        <v>9900</v>
      </c>
      <c r="F34" s="10" t="s">
        <v>2736</v>
      </c>
      <c r="G34" s="9">
        <v>18068448</v>
      </c>
    </row>
    <row r="35" spans="1:7" ht="81" x14ac:dyDescent="0.25">
      <c r="A35" s="13">
        <v>45315</v>
      </c>
      <c r="B35" s="18" t="s">
        <v>3143</v>
      </c>
      <c r="C35" s="16">
        <v>1</v>
      </c>
      <c r="D35" s="21">
        <v>1825</v>
      </c>
      <c r="E35" s="21">
        <v>1825</v>
      </c>
      <c r="F35" s="10" t="s">
        <v>2440</v>
      </c>
      <c r="G35" s="20">
        <v>26012960</v>
      </c>
    </row>
    <row r="36" spans="1:7" ht="216" x14ac:dyDescent="0.25">
      <c r="A36" s="13">
        <v>45315</v>
      </c>
      <c r="B36" s="18" t="s">
        <v>3144</v>
      </c>
      <c r="C36" s="16">
        <v>1</v>
      </c>
      <c r="D36" s="21">
        <v>17750</v>
      </c>
      <c r="E36" s="21">
        <v>17750</v>
      </c>
      <c r="F36" s="10" t="s">
        <v>2884</v>
      </c>
      <c r="G36" s="20">
        <v>83502548</v>
      </c>
    </row>
    <row r="37" spans="1:7" ht="121.5" x14ac:dyDescent="0.25">
      <c r="A37" s="13">
        <v>45315</v>
      </c>
      <c r="B37" s="18" t="s">
        <v>3145</v>
      </c>
      <c r="C37" s="16">
        <v>1</v>
      </c>
      <c r="D37" s="21">
        <v>12000</v>
      </c>
      <c r="E37" s="21">
        <v>12000</v>
      </c>
      <c r="F37" s="10" t="s">
        <v>2884</v>
      </c>
      <c r="G37" s="20">
        <v>83502548</v>
      </c>
    </row>
    <row r="38" spans="1:7" ht="81" x14ac:dyDescent="0.25">
      <c r="A38" s="13">
        <v>45315</v>
      </c>
      <c r="B38" s="18" t="s">
        <v>3146</v>
      </c>
      <c r="C38" s="16">
        <v>1</v>
      </c>
      <c r="D38" s="8">
        <v>1050</v>
      </c>
      <c r="E38" s="8">
        <f>+D38*15</f>
        <v>15750</v>
      </c>
      <c r="F38" s="10" t="s">
        <v>1628</v>
      </c>
      <c r="G38" s="9">
        <v>62869396</v>
      </c>
    </row>
    <row r="39" spans="1:7" ht="121.5" x14ac:dyDescent="0.25">
      <c r="A39" s="13">
        <v>45316</v>
      </c>
      <c r="B39" s="18" t="s">
        <v>3147</v>
      </c>
      <c r="C39" s="16">
        <v>1</v>
      </c>
      <c r="D39" s="21">
        <v>18672.5</v>
      </c>
      <c r="E39" s="46">
        <v>18672.5</v>
      </c>
      <c r="F39" s="10" t="s">
        <v>1339</v>
      </c>
      <c r="G39" s="9">
        <v>26678349</v>
      </c>
    </row>
    <row r="40" spans="1:7" ht="409.5" x14ac:dyDescent="0.25">
      <c r="A40" s="13">
        <v>45317</v>
      </c>
      <c r="B40" s="18" t="s">
        <v>3148</v>
      </c>
      <c r="C40" s="16">
        <v>1</v>
      </c>
      <c r="D40" s="8">
        <v>22442.15</v>
      </c>
      <c r="E40" s="8">
        <v>22442.15</v>
      </c>
      <c r="F40" s="10" t="s">
        <v>3149</v>
      </c>
      <c r="G40" s="9">
        <v>102226474</v>
      </c>
    </row>
    <row r="41" spans="1:7" ht="121.5" x14ac:dyDescent="0.25">
      <c r="A41" s="13">
        <v>45317</v>
      </c>
      <c r="B41" s="18" t="s">
        <v>3150</v>
      </c>
      <c r="C41" s="16">
        <v>1</v>
      </c>
      <c r="D41" s="8">
        <v>8250</v>
      </c>
      <c r="E41" s="8">
        <v>8250</v>
      </c>
      <c r="F41" s="10" t="s">
        <v>3151</v>
      </c>
      <c r="G41" s="9" t="s">
        <v>912</v>
      </c>
    </row>
    <row r="42" spans="1:7" ht="94.5" x14ac:dyDescent="0.25">
      <c r="A42" s="13">
        <v>45317</v>
      </c>
      <c r="B42" s="22" t="s">
        <v>3152</v>
      </c>
      <c r="C42" s="16">
        <v>1</v>
      </c>
      <c r="D42" s="8">
        <v>7444</v>
      </c>
      <c r="E42" s="46">
        <v>7444</v>
      </c>
      <c r="F42" s="10" t="s">
        <v>3153</v>
      </c>
      <c r="G42" s="9">
        <v>81156197</v>
      </c>
    </row>
    <row r="43" spans="1:7" ht="54" x14ac:dyDescent="0.25">
      <c r="A43" s="13">
        <v>45320</v>
      </c>
      <c r="B43" s="7" t="s">
        <v>3154</v>
      </c>
      <c r="C43" s="16">
        <v>1</v>
      </c>
      <c r="D43" s="8">
        <v>24999.82</v>
      </c>
      <c r="E43" s="46">
        <v>24999.82</v>
      </c>
      <c r="F43" s="10" t="s">
        <v>2934</v>
      </c>
      <c r="G43" s="10">
        <v>7100574</v>
      </c>
    </row>
    <row r="44" spans="1:7" ht="67.5" x14ac:dyDescent="0.25">
      <c r="A44" s="13">
        <v>45321</v>
      </c>
      <c r="B44" s="7" t="s">
        <v>3155</v>
      </c>
      <c r="C44" s="16">
        <v>1</v>
      </c>
      <c r="D44" s="8">
        <v>1100</v>
      </c>
      <c r="E44" s="46">
        <v>1100</v>
      </c>
      <c r="F44" s="10" t="s">
        <v>3156</v>
      </c>
      <c r="G44" s="10">
        <v>99289431</v>
      </c>
    </row>
    <row r="45" spans="1:7" ht="67.5" x14ac:dyDescent="0.25">
      <c r="A45" s="13">
        <v>45321</v>
      </c>
      <c r="B45" s="7" t="s">
        <v>3157</v>
      </c>
      <c r="C45" s="16">
        <f>+E45/D45</f>
        <v>2</v>
      </c>
      <c r="D45" s="8">
        <v>10500</v>
      </c>
      <c r="E45" s="46">
        <v>21000</v>
      </c>
      <c r="F45" s="10" t="s">
        <v>1423</v>
      </c>
      <c r="G45" s="10">
        <v>9929290</v>
      </c>
    </row>
    <row r="46" spans="1:7" ht="162" x14ac:dyDescent="0.25">
      <c r="A46" s="13">
        <v>45322</v>
      </c>
      <c r="B46" s="7" t="s">
        <v>3158</v>
      </c>
      <c r="C46" s="16">
        <v>1</v>
      </c>
      <c r="D46" s="8">
        <v>24697.5</v>
      </c>
      <c r="E46" s="46">
        <v>24697.5</v>
      </c>
      <c r="F46" s="10" t="s">
        <v>3159</v>
      </c>
      <c r="G46" s="9" t="s">
        <v>607</v>
      </c>
    </row>
    <row r="47" spans="1:7" ht="229.5" x14ac:dyDescent="0.25">
      <c r="A47" s="13">
        <v>45322</v>
      </c>
      <c r="B47" s="7" t="s">
        <v>3160</v>
      </c>
      <c r="C47" s="16">
        <v>1</v>
      </c>
      <c r="D47" s="8">
        <v>9900</v>
      </c>
      <c r="E47" s="46">
        <v>9900</v>
      </c>
      <c r="F47" s="10" t="s">
        <v>3161</v>
      </c>
      <c r="G47" s="9">
        <v>44345372</v>
      </c>
    </row>
    <row r="48" spans="1:7" ht="81" x14ac:dyDescent="0.25">
      <c r="A48" s="13">
        <v>45322</v>
      </c>
      <c r="B48" s="7" t="s">
        <v>3162</v>
      </c>
      <c r="C48" s="16">
        <v>1</v>
      </c>
      <c r="D48" s="8">
        <v>2064</v>
      </c>
      <c r="E48" s="8">
        <v>2064</v>
      </c>
      <c r="F48" s="10" t="s">
        <v>3163</v>
      </c>
      <c r="G48" s="9">
        <v>51604108</v>
      </c>
    </row>
    <row r="49" spans="1:7" x14ac:dyDescent="0.25">
      <c r="A49" s="209" t="s">
        <v>3335</v>
      </c>
      <c r="B49" s="210"/>
      <c r="C49" s="210"/>
      <c r="D49" s="210"/>
      <c r="E49" s="210"/>
      <c r="F49" s="210"/>
      <c r="G49" s="210"/>
    </row>
    <row r="50" spans="1:7" ht="54" x14ac:dyDescent="0.25">
      <c r="A50" s="13">
        <v>45323</v>
      </c>
      <c r="B50" s="7" t="s">
        <v>3166</v>
      </c>
      <c r="C50" s="16">
        <v>1</v>
      </c>
      <c r="D50" s="8">
        <v>1106</v>
      </c>
      <c r="E50" s="46">
        <v>1106</v>
      </c>
      <c r="F50" s="10" t="s">
        <v>1339</v>
      </c>
      <c r="G50" s="9">
        <v>26678349</v>
      </c>
    </row>
    <row r="51" spans="1:7" ht="108" x14ac:dyDescent="0.25">
      <c r="A51" s="13">
        <v>45323</v>
      </c>
      <c r="B51" s="7" t="s">
        <v>3167</v>
      </c>
      <c r="C51" s="16">
        <f>+E51/D51</f>
        <v>3000</v>
      </c>
      <c r="D51" s="8">
        <v>8</v>
      </c>
      <c r="E51" s="46">
        <v>24000</v>
      </c>
      <c r="F51" s="10" t="s">
        <v>3168</v>
      </c>
      <c r="G51" s="9">
        <v>7756437</v>
      </c>
    </row>
    <row r="52" spans="1:7" ht="114" x14ac:dyDescent="0.25">
      <c r="A52" s="13">
        <v>45323</v>
      </c>
      <c r="B52" s="119" t="s">
        <v>3169</v>
      </c>
      <c r="C52" s="16">
        <v>1</v>
      </c>
      <c r="D52" s="21">
        <v>24850</v>
      </c>
      <c r="E52" s="46">
        <v>24850</v>
      </c>
      <c r="F52" s="10" t="s">
        <v>31</v>
      </c>
      <c r="G52" s="9">
        <v>21214336</v>
      </c>
    </row>
    <row r="53" spans="1:7" ht="121.5" x14ac:dyDescent="0.25">
      <c r="A53" s="13">
        <v>45323</v>
      </c>
      <c r="B53" s="7" t="s">
        <v>3170</v>
      </c>
      <c r="C53" s="16">
        <v>1</v>
      </c>
      <c r="D53" s="8">
        <v>2217</v>
      </c>
      <c r="E53" s="46">
        <v>2217</v>
      </c>
      <c r="F53" s="10" t="s">
        <v>3171</v>
      </c>
      <c r="G53" s="9">
        <v>88196666</v>
      </c>
    </row>
    <row r="54" spans="1:7" ht="108" x14ac:dyDescent="0.25">
      <c r="A54" s="13">
        <v>45323</v>
      </c>
      <c r="B54" s="7" t="s">
        <v>3172</v>
      </c>
      <c r="C54" s="16">
        <v>1</v>
      </c>
      <c r="D54" s="8">
        <v>7737</v>
      </c>
      <c r="E54" s="46">
        <v>7737</v>
      </c>
      <c r="F54" s="10" t="s">
        <v>3173</v>
      </c>
      <c r="G54" s="9">
        <v>38231425</v>
      </c>
    </row>
    <row r="55" spans="1:7" ht="67.5" x14ac:dyDescent="0.25">
      <c r="A55" s="13">
        <v>45323</v>
      </c>
      <c r="B55" s="7" t="s">
        <v>3174</v>
      </c>
      <c r="C55" s="16">
        <f>+E55/D55</f>
        <v>20</v>
      </c>
      <c r="D55" s="8">
        <v>60</v>
      </c>
      <c r="E55" s="46">
        <v>1200</v>
      </c>
      <c r="F55" s="10" t="s">
        <v>3175</v>
      </c>
      <c r="G55" s="9">
        <v>33756406</v>
      </c>
    </row>
    <row r="56" spans="1:7" ht="67.5" x14ac:dyDescent="0.25">
      <c r="A56" s="13">
        <v>45323</v>
      </c>
      <c r="B56" s="7" t="s">
        <v>3176</v>
      </c>
      <c r="C56" s="16">
        <v>1</v>
      </c>
      <c r="D56" s="8">
        <v>10900</v>
      </c>
      <c r="E56" s="46">
        <v>10900</v>
      </c>
      <c r="F56" s="10" t="s">
        <v>828</v>
      </c>
      <c r="G56" s="9">
        <v>83621490</v>
      </c>
    </row>
    <row r="57" spans="1:7" ht="81" x14ac:dyDescent="0.25">
      <c r="A57" s="13">
        <v>45323</v>
      </c>
      <c r="B57" s="7" t="s">
        <v>3177</v>
      </c>
      <c r="C57" s="16">
        <v>1</v>
      </c>
      <c r="D57" s="8">
        <v>2300</v>
      </c>
      <c r="E57" s="46">
        <v>2300</v>
      </c>
      <c r="F57" s="10" t="s">
        <v>3108</v>
      </c>
      <c r="G57" s="9">
        <v>4851498</v>
      </c>
    </row>
    <row r="58" spans="1:7" ht="94.5" x14ac:dyDescent="0.25">
      <c r="A58" s="13">
        <v>45323</v>
      </c>
      <c r="B58" s="7" t="s">
        <v>3178</v>
      </c>
      <c r="C58" s="16">
        <f>+E58/D58</f>
        <v>20000</v>
      </c>
      <c r="D58" s="8">
        <v>0.3</v>
      </c>
      <c r="E58" s="8">
        <v>6000</v>
      </c>
      <c r="F58" s="10" t="s">
        <v>3108</v>
      </c>
      <c r="G58" s="9">
        <v>4851498</v>
      </c>
    </row>
    <row r="59" spans="1:7" ht="67.5" x14ac:dyDescent="0.25">
      <c r="A59" s="13">
        <v>45323</v>
      </c>
      <c r="B59" s="7" t="s">
        <v>3179</v>
      </c>
      <c r="C59" s="16">
        <f>+E59/D59</f>
        <v>2</v>
      </c>
      <c r="D59" s="8">
        <v>9450</v>
      </c>
      <c r="E59" s="8">
        <f>+D59*2</f>
        <v>18900</v>
      </c>
      <c r="F59" s="10" t="s">
        <v>2440</v>
      </c>
      <c r="G59" s="9">
        <v>26012960</v>
      </c>
    </row>
    <row r="60" spans="1:7" ht="108" x14ac:dyDescent="0.25">
      <c r="A60" s="13">
        <v>45323</v>
      </c>
      <c r="B60" s="7" t="s">
        <v>3180</v>
      </c>
      <c r="C60" s="16">
        <v>1</v>
      </c>
      <c r="D60" s="46">
        <v>7880</v>
      </c>
      <c r="E60" s="46">
        <v>7880</v>
      </c>
      <c r="F60" s="10" t="s">
        <v>3181</v>
      </c>
      <c r="G60" s="9">
        <v>24427160</v>
      </c>
    </row>
    <row r="61" spans="1:7" ht="108" x14ac:dyDescent="0.25">
      <c r="A61" s="13">
        <v>45323</v>
      </c>
      <c r="B61" s="7" t="s">
        <v>3182</v>
      </c>
      <c r="C61" s="16">
        <v>1</v>
      </c>
      <c r="D61" s="46">
        <v>19641.5</v>
      </c>
      <c r="E61" s="46">
        <v>19641.5</v>
      </c>
      <c r="F61" s="10" t="s">
        <v>3108</v>
      </c>
      <c r="G61" s="9">
        <v>4851498</v>
      </c>
    </row>
    <row r="62" spans="1:7" ht="121.5" x14ac:dyDescent="0.25">
      <c r="A62" s="13">
        <v>45324</v>
      </c>
      <c r="B62" s="7" t="s">
        <v>3183</v>
      </c>
      <c r="C62" s="16">
        <f>+E62/D62</f>
        <v>3</v>
      </c>
      <c r="D62" s="8">
        <v>1719</v>
      </c>
      <c r="E62" s="8">
        <v>5157</v>
      </c>
      <c r="F62" s="10" t="s">
        <v>3184</v>
      </c>
      <c r="G62" s="9">
        <v>8350132</v>
      </c>
    </row>
    <row r="63" spans="1:7" ht="108" x14ac:dyDescent="0.25">
      <c r="A63" s="13">
        <v>45324</v>
      </c>
      <c r="B63" s="7" t="s">
        <v>3185</v>
      </c>
      <c r="C63" s="16">
        <v>1</v>
      </c>
      <c r="D63" s="8">
        <v>3140</v>
      </c>
      <c r="E63" s="46">
        <v>3140</v>
      </c>
      <c r="F63" s="10" t="s">
        <v>3186</v>
      </c>
      <c r="G63" s="9">
        <v>4539559</v>
      </c>
    </row>
    <row r="64" spans="1:7" ht="121.5" x14ac:dyDescent="0.25">
      <c r="A64" s="13">
        <v>45324</v>
      </c>
      <c r="B64" s="7" t="s">
        <v>3187</v>
      </c>
      <c r="C64" s="16">
        <f>+E64/D64</f>
        <v>12</v>
      </c>
      <c r="D64" s="8">
        <v>7295</v>
      </c>
      <c r="E64" s="46">
        <f>D64*12</f>
        <v>87540</v>
      </c>
      <c r="F64" s="10" t="s">
        <v>1631</v>
      </c>
      <c r="G64" s="9">
        <v>7127170</v>
      </c>
    </row>
    <row r="65" spans="1:7" ht="108" x14ac:dyDescent="0.25">
      <c r="A65" s="13">
        <v>45324</v>
      </c>
      <c r="B65" s="7" t="s">
        <v>3188</v>
      </c>
      <c r="C65" s="16">
        <v>1</v>
      </c>
      <c r="D65" s="8">
        <v>4920</v>
      </c>
      <c r="E65" s="46">
        <v>4920</v>
      </c>
      <c r="F65" s="10" t="s">
        <v>3189</v>
      </c>
      <c r="G65" s="9">
        <v>4539559</v>
      </c>
    </row>
    <row r="66" spans="1:7" ht="54" x14ac:dyDescent="0.25">
      <c r="A66" s="13">
        <v>45324</v>
      </c>
      <c r="B66" s="7" t="s">
        <v>3190</v>
      </c>
      <c r="C66" s="16">
        <v>1</v>
      </c>
      <c r="D66" s="8">
        <v>6650</v>
      </c>
      <c r="E66" s="46">
        <v>6650</v>
      </c>
      <c r="F66" s="10" t="s">
        <v>1434</v>
      </c>
      <c r="G66" s="9">
        <v>12128570</v>
      </c>
    </row>
    <row r="67" spans="1:7" ht="148.5" x14ac:dyDescent="0.25">
      <c r="A67" s="13">
        <v>45327</v>
      </c>
      <c r="B67" s="7" t="s">
        <v>3191</v>
      </c>
      <c r="C67" s="16">
        <v>1</v>
      </c>
      <c r="D67" s="8">
        <v>16495.5</v>
      </c>
      <c r="E67" s="46">
        <v>16495.5</v>
      </c>
      <c r="F67" s="10" t="s">
        <v>3192</v>
      </c>
      <c r="G67" s="9">
        <v>32821638</v>
      </c>
    </row>
    <row r="68" spans="1:7" ht="67.5" x14ac:dyDescent="0.25">
      <c r="A68" s="13">
        <v>45327</v>
      </c>
      <c r="B68" s="7" t="s">
        <v>3193</v>
      </c>
      <c r="C68" s="16">
        <v>1</v>
      </c>
      <c r="D68" s="8">
        <v>6000</v>
      </c>
      <c r="E68" s="8">
        <v>6000</v>
      </c>
      <c r="F68" s="10" t="s">
        <v>1663</v>
      </c>
      <c r="G68" s="9">
        <v>16290739</v>
      </c>
    </row>
    <row r="69" spans="1:7" ht="135" x14ac:dyDescent="0.25">
      <c r="A69" s="13">
        <v>45327</v>
      </c>
      <c r="B69" s="7" t="s">
        <v>3194</v>
      </c>
      <c r="C69" s="16">
        <v>1</v>
      </c>
      <c r="D69" s="8">
        <v>2200</v>
      </c>
      <c r="E69" s="8">
        <v>2200</v>
      </c>
      <c r="F69" s="10" t="s">
        <v>3161</v>
      </c>
      <c r="G69" s="9">
        <v>44345372</v>
      </c>
    </row>
    <row r="70" spans="1:7" ht="108" x14ac:dyDescent="0.25">
      <c r="A70" s="13">
        <v>45327</v>
      </c>
      <c r="B70" s="7" t="s">
        <v>3195</v>
      </c>
      <c r="C70" s="16">
        <v>1</v>
      </c>
      <c r="D70" s="8">
        <v>3910</v>
      </c>
      <c r="E70" s="46">
        <v>3910</v>
      </c>
      <c r="F70" s="10" t="s">
        <v>3196</v>
      </c>
      <c r="G70" s="9">
        <v>40706206</v>
      </c>
    </row>
    <row r="71" spans="1:7" ht="229.5" x14ac:dyDescent="0.25">
      <c r="A71" s="13">
        <v>45327</v>
      </c>
      <c r="B71" s="7" t="s">
        <v>3197</v>
      </c>
      <c r="C71" s="16">
        <v>1</v>
      </c>
      <c r="D71" s="8">
        <v>15890</v>
      </c>
      <c r="E71" s="46">
        <v>15890</v>
      </c>
      <c r="F71" s="10" t="s">
        <v>3184</v>
      </c>
      <c r="G71" s="9">
        <v>8350132</v>
      </c>
    </row>
    <row r="72" spans="1:7" ht="189" x14ac:dyDescent="0.25">
      <c r="A72" s="13">
        <v>45327</v>
      </c>
      <c r="B72" s="9" t="s">
        <v>3198</v>
      </c>
      <c r="C72" s="16">
        <v>1</v>
      </c>
      <c r="D72" s="8">
        <v>23631.5</v>
      </c>
      <c r="E72" s="8">
        <v>23631.5</v>
      </c>
      <c r="F72" s="10" t="s">
        <v>2934</v>
      </c>
      <c r="G72" s="9">
        <v>7100574</v>
      </c>
    </row>
    <row r="73" spans="1:7" ht="121.5" x14ac:dyDescent="0.25">
      <c r="A73" s="13">
        <v>45327</v>
      </c>
      <c r="B73" s="7" t="s">
        <v>3199</v>
      </c>
      <c r="C73" s="16">
        <v>1</v>
      </c>
      <c r="D73" s="8">
        <v>25000</v>
      </c>
      <c r="E73" s="46">
        <v>25000</v>
      </c>
      <c r="F73" s="10" t="s">
        <v>3200</v>
      </c>
      <c r="G73" s="9">
        <v>24523666</v>
      </c>
    </row>
    <row r="74" spans="1:7" ht="94.5" x14ac:dyDescent="0.25">
      <c r="A74" s="13">
        <v>45328</v>
      </c>
      <c r="B74" s="7" t="s">
        <v>3201</v>
      </c>
      <c r="C74" s="16">
        <v>1</v>
      </c>
      <c r="D74" s="8">
        <v>10750</v>
      </c>
      <c r="E74" s="46">
        <v>10750</v>
      </c>
      <c r="F74" s="10" t="s">
        <v>3021</v>
      </c>
      <c r="G74" s="9">
        <v>9829156</v>
      </c>
    </row>
    <row r="75" spans="1:7" ht="94.5" x14ac:dyDescent="0.25">
      <c r="A75" s="13">
        <v>45328</v>
      </c>
      <c r="B75" s="7" t="s">
        <v>3202</v>
      </c>
      <c r="C75" s="16">
        <v>1</v>
      </c>
      <c r="D75" s="8">
        <v>8100</v>
      </c>
      <c r="E75" s="8">
        <v>8100</v>
      </c>
      <c r="F75" s="10" t="s">
        <v>993</v>
      </c>
      <c r="G75" s="9">
        <v>46720111</v>
      </c>
    </row>
    <row r="76" spans="1:7" ht="202.5" x14ac:dyDescent="0.25">
      <c r="A76" s="13">
        <v>45328</v>
      </c>
      <c r="B76" s="7" t="s">
        <v>3203</v>
      </c>
      <c r="C76" s="16">
        <v>45</v>
      </c>
      <c r="D76" s="8">
        <v>491.07</v>
      </c>
      <c r="E76" s="8">
        <v>24750</v>
      </c>
      <c r="F76" s="10" t="s">
        <v>3204</v>
      </c>
      <c r="G76" s="9">
        <v>12073172</v>
      </c>
    </row>
    <row r="77" spans="1:7" ht="67.5" x14ac:dyDescent="0.25">
      <c r="A77" s="13">
        <v>45328</v>
      </c>
      <c r="B77" s="7" t="s">
        <v>3205</v>
      </c>
      <c r="C77" s="16">
        <f>+E77/D77</f>
        <v>500000</v>
      </c>
      <c r="D77" s="87">
        <v>2.5999999999999999E-2</v>
      </c>
      <c r="E77" s="8">
        <v>13000</v>
      </c>
      <c r="F77" s="10" t="s">
        <v>3206</v>
      </c>
      <c r="G77" s="9">
        <v>14199947</v>
      </c>
    </row>
    <row r="78" spans="1:7" ht="67.5" x14ac:dyDescent="0.25">
      <c r="A78" s="13">
        <v>45329</v>
      </c>
      <c r="B78" s="7" t="s">
        <v>3207</v>
      </c>
      <c r="C78" s="16">
        <f>+E78/D78</f>
        <v>200</v>
      </c>
      <c r="D78" s="8">
        <v>15.95</v>
      </c>
      <c r="E78" s="8">
        <v>3190</v>
      </c>
      <c r="F78" s="10" t="s">
        <v>3208</v>
      </c>
      <c r="G78" s="9">
        <v>25262068</v>
      </c>
    </row>
    <row r="79" spans="1:7" ht="81" x14ac:dyDescent="0.25">
      <c r="A79" s="13">
        <v>45329</v>
      </c>
      <c r="B79" s="7" t="s">
        <v>3209</v>
      </c>
      <c r="C79" s="16">
        <v>1</v>
      </c>
      <c r="D79" s="8">
        <v>7880</v>
      </c>
      <c r="E79" s="8">
        <v>7880</v>
      </c>
      <c r="F79" s="10" t="s">
        <v>3210</v>
      </c>
      <c r="G79" s="9">
        <v>105480894</v>
      </c>
    </row>
    <row r="80" spans="1:7" ht="81" x14ac:dyDescent="0.25">
      <c r="A80" s="13">
        <v>45329</v>
      </c>
      <c r="B80" s="7" t="s">
        <v>3211</v>
      </c>
      <c r="C80" s="16">
        <v>1</v>
      </c>
      <c r="D80" s="8">
        <v>4020</v>
      </c>
      <c r="E80" s="8">
        <v>4020</v>
      </c>
      <c r="F80" s="9" t="s">
        <v>3196</v>
      </c>
      <c r="G80" s="9">
        <v>40706206</v>
      </c>
    </row>
    <row r="81" spans="1:7" ht="54" x14ac:dyDescent="0.25">
      <c r="A81" s="13">
        <v>45329</v>
      </c>
      <c r="B81" s="7" t="s">
        <v>3212</v>
      </c>
      <c r="C81" s="16">
        <v>1</v>
      </c>
      <c r="D81" s="8">
        <v>6975</v>
      </c>
      <c r="E81" s="8">
        <v>6975</v>
      </c>
      <c r="F81" s="9" t="s">
        <v>3213</v>
      </c>
      <c r="G81" s="9">
        <v>4863461</v>
      </c>
    </row>
    <row r="82" spans="1:7" ht="40.5" x14ac:dyDescent="0.25">
      <c r="A82" s="13">
        <v>45329</v>
      </c>
      <c r="B82" s="7" t="s">
        <v>3214</v>
      </c>
      <c r="C82" s="16">
        <f>+E82/D82</f>
        <v>6</v>
      </c>
      <c r="D82" s="8">
        <v>260</v>
      </c>
      <c r="E82" s="46">
        <v>1560</v>
      </c>
      <c r="F82" s="10" t="s">
        <v>1656</v>
      </c>
      <c r="G82" s="9">
        <v>35370122</v>
      </c>
    </row>
    <row r="83" spans="1:7" ht="81" x14ac:dyDescent="0.25">
      <c r="A83" s="13">
        <v>45329</v>
      </c>
      <c r="B83" s="7" t="s">
        <v>3215</v>
      </c>
      <c r="C83" s="16">
        <v>1</v>
      </c>
      <c r="D83" s="8">
        <v>3064</v>
      </c>
      <c r="E83" s="46">
        <v>3064</v>
      </c>
      <c r="F83" s="10" t="s">
        <v>3216</v>
      </c>
      <c r="G83" s="9">
        <v>99074303</v>
      </c>
    </row>
    <row r="84" spans="1:7" ht="54" x14ac:dyDescent="0.25">
      <c r="A84" s="13">
        <v>45330</v>
      </c>
      <c r="B84" s="7" t="s">
        <v>3217</v>
      </c>
      <c r="C84" s="16">
        <v>1</v>
      </c>
      <c r="D84" s="8">
        <v>2070</v>
      </c>
      <c r="E84" s="8">
        <v>2070</v>
      </c>
      <c r="F84" s="10" t="s">
        <v>3218</v>
      </c>
      <c r="G84" s="9">
        <v>44652275</v>
      </c>
    </row>
    <row r="85" spans="1:7" ht="94.5" x14ac:dyDescent="0.25">
      <c r="A85" s="13">
        <v>45330</v>
      </c>
      <c r="B85" s="7" t="s">
        <v>3219</v>
      </c>
      <c r="C85" s="16">
        <v>1</v>
      </c>
      <c r="D85" s="8">
        <v>22119.5</v>
      </c>
      <c r="E85" s="8">
        <v>22119.5</v>
      </c>
      <c r="F85" s="9" t="s">
        <v>3108</v>
      </c>
      <c r="G85" s="9">
        <v>4851498</v>
      </c>
    </row>
    <row r="86" spans="1:7" ht="81" x14ac:dyDescent="0.25">
      <c r="A86" s="13">
        <v>45330</v>
      </c>
      <c r="B86" s="7" t="s">
        <v>3220</v>
      </c>
      <c r="C86" s="16">
        <v>1</v>
      </c>
      <c r="D86" s="8">
        <v>1646</v>
      </c>
      <c r="E86" s="8">
        <v>1646</v>
      </c>
      <c r="F86" s="9" t="s">
        <v>2681</v>
      </c>
      <c r="G86" s="9">
        <v>98792504</v>
      </c>
    </row>
    <row r="87" spans="1:7" ht="148.5" x14ac:dyDescent="0.25">
      <c r="A87" s="13">
        <v>45331</v>
      </c>
      <c r="B87" s="7" t="s">
        <v>3221</v>
      </c>
      <c r="C87" s="16">
        <v>1</v>
      </c>
      <c r="D87" s="8">
        <v>21952.12</v>
      </c>
      <c r="E87" s="8">
        <v>21952.12</v>
      </c>
      <c r="F87" s="10" t="s">
        <v>3222</v>
      </c>
      <c r="G87" s="9">
        <v>19502052</v>
      </c>
    </row>
    <row r="88" spans="1:7" ht="121.5" x14ac:dyDescent="0.25">
      <c r="A88" s="13">
        <v>45331</v>
      </c>
      <c r="B88" s="7" t="s">
        <v>3223</v>
      </c>
      <c r="C88" s="16">
        <v>1</v>
      </c>
      <c r="D88" s="8">
        <v>4200</v>
      </c>
      <c r="E88" s="8">
        <v>4200</v>
      </c>
      <c r="F88" s="10" t="s">
        <v>993</v>
      </c>
      <c r="G88" s="9">
        <v>46720111</v>
      </c>
    </row>
    <row r="89" spans="1:7" ht="81" x14ac:dyDescent="0.25">
      <c r="A89" s="13">
        <v>45331</v>
      </c>
      <c r="B89" s="7" t="s">
        <v>3224</v>
      </c>
      <c r="C89" s="16">
        <v>1</v>
      </c>
      <c r="D89" s="8">
        <v>8499</v>
      </c>
      <c r="E89" s="46">
        <v>8499</v>
      </c>
      <c r="F89" s="10" t="s">
        <v>3225</v>
      </c>
      <c r="G89" s="51">
        <v>101907362</v>
      </c>
    </row>
    <row r="90" spans="1:7" ht="94.5" x14ac:dyDescent="0.25">
      <c r="A90" s="13">
        <v>45331</v>
      </c>
      <c r="B90" s="7" t="s">
        <v>3226</v>
      </c>
      <c r="C90" s="16">
        <f>+E90/D90</f>
        <v>100</v>
      </c>
      <c r="D90" s="8">
        <v>108</v>
      </c>
      <c r="E90" s="46">
        <v>10800</v>
      </c>
      <c r="F90" s="10" t="s">
        <v>3133</v>
      </c>
      <c r="G90" s="9">
        <v>7117809</v>
      </c>
    </row>
    <row r="91" spans="1:7" ht="54" x14ac:dyDescent="0.25">
      <c r="A91" s="13">
        <v>45331</v>
      </c>
      <c r="B91" s="7" t="s">
        <v>3227</v>
      </c>
      <c r="C91" s="16">
        <v>1</v>
      </c>
      <c r="D91" s="8">
        <v>20000</v>
      </c>
      <c r="E91" s="8">
        <v>20000</v>
      </c>
      <c r="F91" s="9" t="s">
        <v>1259</v>
      </c>
      <c r="G91" s="9">
        <v>7378106</v>
      </c>
    </row>
    <row r="92" spans="1:7" ht="94.5" x14ac:dyDescent="0.25">
      <c r="A92" s="13">
        <v>45331</v>
      </c>
      <c r="B92" s="120" t="s">
        <v>3228</v>
      </c>
      <c r="C92" s="16">
        <f>+E92/D92</f>
        <v>3</v>
      </c>
      <c r="D92" s="8">
        <v>425</v>
      </c>
      <c r="E92" s="46">
        <v>1275</v>
      </c>
      <c r="F92" s="10" t="s">
        <v>993</v>
      </c>
      <c r="G92" s="121">
        <v>46720111</v>
      </c>
    </row>
    <row r="93" spans="1:7" ht="54" x14ac:dyDescent="0.25">
      <c r="A93" s="13">
        <v>45331</v>
      </c>
      <c r="B93" s="120" t="s">
        <v>3229</v>
      </c>
      <c r="C93" s="16">
        <f>+E93/D93</f>
        <v>2</v>
      </c>
      <c r="D93" s="8">
        <v>990</v>
      </c>
      <c r="E93" s="46">
        <v>1980</v>
      </c>
      <c r="F93" s="9" t="s">
        <v>3230</v>
      </c>
      <c r="G93" s="121">
        <v>93899491</v>
      </c>
    </row>
    <row r="94" spans="1:7" ht="81" x14ac:dyDescent="0.25">
      <c r="A94" s="13">
        <v>45331</v>
      </c>
      <c r="B94" s="120" t="s">
        <v>3231</v>
      </c>
      <c r="C94" s="16">
        <v>1</v>
      </c>
      <c r="D94" s="8">
        <v>7497.98</v>
      </c>
      <c r="E94" s="8">
        <v>7497.98</v>
      </c>
      <c r="F94" s="10" t="s">
        <v>3232</v>
      </c>
      <c r="G94" s="121">
        <v>32375913</v>
      </c>
    </row>
    <row r="95" spans="1:7" ht="121.5" x14ac:dyDescent="0.25">
      <c r="A95" s="13">
        <v>45331</v>
      </c>
      <c r="B95" s="7" t="s">
        <v>3233</v>
      </c>
      <c r="C95" s="16">
        <v>1</v>
      </c>
      <c r="D95" s="8">
        <v>6480.18</v>
      </c>
      <c r="E95" s="8">
        <v>6480.18</v>
      </c>
      <c r="F95" s="9" t="s">
        <v>1559</v>
      </c>
      <c r="G95" s="9">
        <v>91853826</v>
      </c>
    </row>
    <row r="96" spans="1:7" ht="108" x14ac:dyDescent="0.25">
      <c r="A96" s="13">
        <v>45331</v>
      </c>
      <c r="B96" s="7" t="s">
        <v>3234</v>
      </c>
      <c r="C96" s="16">
        <v>1</v>
      </c>
      <c r="D96" s="8">
        <v>17066</v>
      </c>
      <c r="E96" s="8">
        <v>17066</v>
      </c>
      <c r="F96" s="9" t="s">
        <v>3235</v>
      </c>
      <c r="G96" s="9">
        <v>103103864</v>
      </c>
    </row>
    <row r="97" spans="1:7" ht="135" x14ac:dyDescent="0.25">
      <c r="A97" s="13">
        <v>45331</v>
      </c>
      <c r="B97" s="7" t="s">
        <v>3236</v>
      </c>
      <c r="C97" s="16">
        <v>1</v>
      </c>
      <c r="D97" s="8">
        <v>22837.5</v>
      </c>
      <c r="E97" s="8">
        <v>22837.5</v>
      </c>
      <c r="F97" s="10" t="s">
        <v>3149</v>
      </c>
      <c r="G97" s="9">
        <v>102226474</v>
      </c>
    </row>
    <row r="98" spans="1:7" ht="94.5" x14ac:dyDescent="0.25">
      <c r="A98" s="13">
        <v>45331</v>
      </c>
      <c r="B98" s="7" t="s">
        <v>3237</v>
      </c>
      <c r="C98" s="16">
        <v>1</v>
      </c>
      <c r="D98" s="8">
        <v>16380</v>
      </c>
      <c r="E98" s="8">
        <v>16380</v>
      </c>
      <c r="F98" s="10" t="s">
        <v>3238</v>
      </c>
      <c r="G98" s="9">
        <v>103103864</v>
      </c>
    </row>
    <row r="99" spans="1:7" ht="94.5" x14ac:dyDescent="0.25">
      <c r="A99" s="13">
        <v>45331</v>
      </c>
      <c r="B99" s="7" t="s">
        <v>3239</v>
      </c>
      <c r="C99" s="16">
        <v>1</v>
      </c>
      <c r="D99" s="8">
        <v>3706</v>
      </c>
      <c r="E99" s="8">
        <v>3706</v>
      </c>
      <c r="F99" s="10" t="s">
        <v>1499</v>
      </c>
      <c r="G99" s="9">
        <v>37916270</v>
      </c>
    </row>
    <row r="100" spans="1:7" ht="216" x14ac:dyDescent="0.25">
      <c r="A100" s="13">
        <v>45331</v>
      </c>
      <c r="B100" s="7" t="s">
        <v>3240</v>
      </c>
      <c r="C100" s="16">
        <v>1</v>
      </c>
      <c r="D100" s="8">
        <v>14060</v>
      </c>
      <c r="E100" s="8">
        <v>14060</v>
      </c>
      <c r="F100" s="10" t="s">
        <v>2440</v>
      </c>
      <c r="G100" s="9">
        <v>26012960</v>
      </c>
    </row>
    <row r="101" spans="1:7" ht="108" x14ac:dyDescent="0.25">
      <c r="A101" s="13">
        <v>45331</v>
      </c>
      <c r="B101" s="7" t="s">
        <v>3241</v>
      </c>
      <c r="C101" s="16">
        <v>1</v>
      </c>
      <c r="D101" s="8">
        <v>19500</v>
      </c>
      <c r="E101" s="8">
        <v>19500</v>
      </c>
      <c r="F101" s="10" t="s">
        <v>3242</v>
      </c>
      <c r="G101" s="9">
        <v>44345372</v>
      </c>
    </row>
    <row r="102" spans="1:7" ht="108" x14ac:dyDescent="0.25">
      <c r="A102" s="13">
        <v>45331</v>
      </c>
      <c r="B102" s="7" t="s">
        <v>3243</v>
      </c>
      <c r="C102" s="16">
        <v>1</v>
      </c>
      <c r="D102" s="8">
        <v>17700</v>
      </c>
      <c r="E102" s="46">
        <v>17700</v>
      </c>
      <c r="F102" s="10" t="s">
        <v>3244</v>
      </c>
      <c r="G102" s="9">
        <v>7610408</v>
      </c>
    </row>
    <row r="103" spans="1:7" ht="81" x14ac:dyDescent="0.25">
      <c r="A103" s="13">
        <v>45334</v>
      </c>
      <c r="B103" s="7" t="s">
        <v>3245</v>
      </c>
      <c r="C103" s="16">
        <v>1</v>
      </c>
      <c r="D103" s="8">
        <v>16667</v>
      </c>
      <c r="E103" s="46">
        <v>16667</v>
      </c>
      <c r="F103" s="10" t="s">
        <v>3246</v>
      </c>
      <c r="G103" s="9">
        <v>4389174</v>
      </c>
    </row>
    <row r="104" spans="1:7" ht="81" x14ac:dyDescent="0.25">
      <c r="A104" s="13">
        <v>45334</v>
      </c>
      <c r="B104" s="7" t="s">
        <v>3247</v>
      </c>
      <c r="C104" s="16">
        <v>1</v>
      </c>
      <c r="D104" s="8">
        <v>24640</v>
      </c>
      <c r="E104" s="8">
        <v>24640</v>
      </c>
      <c r="F104" s="10" t="s">
        <v>3246</v>
      </c>
      <c r="G104" s="9">
        <v>4389174</v>
      </c>
    </row>
    <row r="105" spans="1:7" ht="54" x14ac:dyDescent="0.25">
      <c r="A105" s="13">
        <v>45334</v>
      </c>
      <c r="B105" s="7" t="s">
        <v>3248</v>
      </c>
      <c r="C105" s="16">
        <v>1</v>
      </c>
      <c r="D105" s="8">
        <v>1272</v>
      </c>
      <c r="E105" s="46">
        <v>1272</v>
      </c>
      <c r="F105" s="10" t="s">
        <v>3249</v>
      </c>
      <c r="G105" s="9">
        <v>86767852</v>
      </c>
    </row>
    <row r="106" spans="1:7" ht="121.5" x14ac:dyDescent="0.25">
      <c r="A106" s="13">
        <v>45335</v>
      </c>
      <c r="B106" s="7" t="s">
        <v>3250</v>
      </c>
      <c r="C106" s="16">
        <v>1</v>
      </c>
      <c r="D106" s="8">
        <v>16130</v>
      </c>
      <c r="E106" s="8">
        <v>16130</v>
      </c>
      <c r="F106" s="10" t="s">
        <v>895</v>
      </c>
      <c r="G106" s="9">
        <v>25631918</v>
      </c>
    </row>
    <row r="107" spans="1:7" ht="108" x14ac:dyDescent="0.25">
      <c r="A107" s="13">
        <v>45335</v>
      </c>
      <c r="B107" s="7" t="s">
        <v>3251</v>
      </c>
      <c r="C107" s="16">
        <v>1</v>
      </c>
      <c r="D107" s="8">
        <v>5745</v>
      </c>
      <c r="E107" s="8">
        <v>5745</v>
      </c>
      <c r="F107" s="10" t="s">
        <v>3173</v>
      </c>
      <c r="G107" s="9">
        <v>38231425</v>
      </c>
    </row>
    <row r="108" spans="1:7" ht="67.5" x14ac:dyDescent="0.25">
      <c r="A108" s="13">
        <v>45335</v>
      </c>
      <c r="B108" s="7" t="s">
        <v>3252</v>
      </c>
      <c r="C108" s="16">
        <f>+E108/D108</f>
        <v>20000</v>
      </c>
      <c r="D108" s="8">
        <v>0.9</v>
      </c>
      <c r="E108" s="46">
        <v>18000</v>
      </c>
      <c r="F108" s="10" t="s">
        <v>551</v>
      </c>
      <c r="G108" s="9">
        <v>1532227</v>
      </c>
    </row>
    <row r="109" spans="1:7" ht="108" x14ac:dyDescent="0.25">
      <c r="A109" s="13">
        <v>45335</v>
      </c>
      <c r="B109" s="7" t="s">
        <v>3253</v>
      </c>
      <c r="C109" s="16">
        <f>+E109/D109</f>
        <v>250000</v>
      </c>
      <c r="D109" s="87">
        <v>9.8000000000000004E-2</v>
      </c>
      <c r="E109" s="8">
        <v>24500</v>
      </c>
      <c r="F109" s="10" t="s">
        <v>551</v>
      </c>
      <c r="G109" s="9">
        <v>1532227</v>
      </c>
    </row>
    <row r="110" spans="1:7" ht="54" x14ac:dyDescent="0.25">
      <c r="A110" s="13">
        <v>45336</v>
      </c>
      <c r="B110" s="7" t="s">
        <v>3254</v>
      </c>
      <c r="C110" s="16">
        <v>1</v>
      </c>
      <c r="D110" s="8">
        <v>23729.53</v>
      </c>
      <c r="E110" s="8">
        <v>23729.53</v>
      </c>
      <c r="F110" s="9" t="s">
        <v>2502</v>
      </c>
      <c r="G110" s="9">
        <v>1539167</v>
      </c>
    </row>
    <row r="111" spans="1:7" ht="283.5" x14ac:dyDescent="0.25">
      <c r="A111" s="13">
        <v>45336</v>
      </c>
      <c r="B111" s="7" t="s">
        <v>3255</v>
      </c>
      <c r="C111" s="16">
        <f>+E111/D111</f>
        <v>30.000000000000004</v>
      </c>
      <c r="D111" s="8">
        <v>812.13</v>
      </c>
      <c r="E111" s="8">
        <f>+D111*30</f>
        <v>24363.9</v>
      </c>
      <c r="F111" s="9" t="s">
        <v>2664</v>
      </c>
      <c r="G111" s="9">
        <v>5531209</v>
      </c>
    </row>
    <row r="112" spans="1:7" ht="162" x14ac:dyDescent="0.25">
      <c r="A112" s="13">
        <v>45336</v>
      </c>
      <c r="B112" s="7" t="s">
        <v>3256</v>
      </c>
      <c r="C112" s="16">
        <v>1</v>
      </c>
      <c r="D112" s="8">
        <v>3950</v>
      </c>
      <c r="E112" s="8">
        <v>3950</v>
      </c>
      <c r="F112" s="9" t="s">
        <v>3257</v>
      </c>
      <c r="G112" s="9">
        <v>5759064</v>
      </c>
    </row>
    <row r="113" spans="1:7" ht="94.5" x14ac:dyDescent="0.25">
      <c r="A113" s="13">
        <v>45336</v>
      </c>
      <c r="B113" s="7" t="s">
        <v>3258</v>
      </c>
      <c r="C113" s="16">
        <f>+E113/D113</f>
        <v>5750</v>
      </c>
      <c r="D113" s="8">
        <v>0.2</v>
      </c>
      <c r="E113" s="8">
        <v>1150</v>
      </c>
      <c r="F113" s="9" t="s">
        <v>3259</v>
      </c>
      <c r="G113" s="9">
        <v>3440540</v>
      </c>
    </row>
    <row r="114" spans="1:7" ht="81" x14ac:dyDescent="0.25">
      <c r="A114" s="13">
        <v>45336</v>
      </c>
      <c r="B114" s="7" t="s">
        <v>3260</v>
      </c>
      <c r="C114" s="16">
        <v>1</v>
      </c>
      <c r="D114" s="8">
        <v>9500</v>
      </c>
      <c r="E114" s="8">
        <v>9500</v>
      </c>
      <c r="F114" s="9" t="s">
        <v>148</v>
      </c>
      <c r="G114" s="9">
        <v>26012960</v>
      </c>
    </row>
    <row r="115" spans="1:7" ht="108" x14ac:dyDescent="0.25">
      <c r="A115" s="13">
        <v>45336</v>
      </c>
      <c r="B115" s="7" t="s">
        <v>3261</v>
      </c>
      <c r="C115" s="16">
        <v>1</v>
      </c>
      <c r="D115" s="8">
        <v>25000</v>
      </c>
      <c r="E115" s="8">
        <v>25000</v>
      </c>
      <c r="F115" s="9" t="s">
        <v>3262</v>
      </c>
      <c r="G115" s="9">
        <v>74238590</v>
      </c>
    </row>
    <row r="116" spans="1:7" ht="54" x14ac:dyDescent="0.25">
      <c r="A116" s="13">
        <v>45336</v>
      </c>
      <c r="B116" s="7" t="s">
        <v>3263</v>
      </c>
      <c r="C116" s="16">
        <v>1</v>
      </c>
      <c r="D116" s="8">
        <v>17339.27</v>
      </c>
      <c r="E116" s="8">
        <v>17339.27</v>
      </c>
      <c r="F116" s="9" t="s">
        <v>3264</v>
      </c>
      <c r="G116" s="9">
        <v>26012960</v>
      </c>
    </row>
    <row r="117" spans="1:7" ht="175.5" x14ac:dyDescent="0.25">
      <c r="A117" s="13">
        <v>45336</v>
      </c>
      <c r="B117" s="9" t="s">
        <v>3265</v>
      </c>
      <c r="C117" s="16">
        <v>1</v>
      </c>
      <c r="D117" s="8">
        <v>11405</v>
      </c>
      <c r="E117" s="8">
        <v>11405</v>
      </c>
      <c r="F117" s="9" t="s">
        <v>3264</v>
      </c>
      <c r="G117" s="9">
        <v>26012960</v>
      </c>
    </row>
    <row r="118" spans="1:7" ht="40.5" x14ac:dyDescent="0.25">
      <c r="A118" s="13">
        <v>45336</v>
      </c>
      <c r="B118" s="7" t="s">
        <v>3266</v>
      </c>
      <c r="C118" s="16">
        <v>1</v>
      </c>
      <c r="D118" s="8">
        <v>8000</v>
      </c>
      <c r="E118" s="8">
        <v>8000</v>
      </c>
      <c r="F118" s="9" t="s">
        <v>3267</v>
      </c>
      <c r="G118" s="9">
        <v>61323136</v>
      </c>
    </row>
    <row r="119" spans="1:7" ht="121.5" x14ac:dyDescent="0.25">
      <c r="A119" s="13">
        <v>45336</v>
      </c>
      <c r="B119" s="7" t="s">
        <v>3268</v>
      </c>
      <c r="C119" s="16">
        <v>1</v>
      </c>
      <c r="D119" s="8">
        <v>6111.15</v>
      </c>
      <c r="E119" s="8">
        <v>6111.15</v>
      </c>
      <c r="F119" s="9" t="s">
        <v>1295</v>
      </c>
      <c r="G119" s="9">
        <v>66545463</v>
      </c>
    </row>
    <row r="120" spans="1:7" ht="81" x14ac:dyDescent="0.25">
      <c r="A120" s="13">
        <v>45336</v>
      </c>
      <c r="B120" s="7" t="s">
        <v>3269</v>
      </c>
      <c r="C120" s="16">
        <v>1</v>
      </c>
      <c r="D120" s="8">
        <v>2115</v>
      </c>
      <c r="E120" s="8">
        <v>2115</v>
      </c>
      <c r="F120" s="9" t="s">
        <v>3019</v>
      </c>
      <c r="G120" s="9">
        <v>120026066</v>
      </c>
    </row>
    <row r="121" spans="1:7" ht="175.5" x14ac:dyDescent="0.25">
      <c r="A121" s="13">
        <v>45338</v>
      </c>
      <c r="B121" s="7" t="s">
        <v>3270</v>
      </c>
      <c r="C121" s="16">
        <v>1</v>
      </c>
      <c r="D121" s="8">
        <v>22200</v>
      </c>
      <c r="E121" s="8">
        <v>22200</v>
      </c>
      <c r="F121" s="9" t="s">
        <v>3271</v>
      </c>
      <c r="G121" s="9">
        <v>110934407</v>
      </c>
    </row>
    <row r="122" spans="1:7" ht="108" x14ac:dyDescent="0.25">
      <c r="A122" s="13">
        <v>45338</v>
      </c>
      <c r="B122" s="7" t="s">
        <v>3272</v>
      </c>
      <c r="C122" s="16">
        <v>1</v>
      </c>
      <c r="D122" s="8">
        <v>24500</v>
      </c>
      <c r="E122" s="8">
        <v>24500</v>
      </c>
      <c r="F122" s="9" t="s">
        <v>3271</v>
      </c>
      <c r="G122" s="9">
        <v>110934407</v>
      </c>
    </row>
    <row r="123" spans="1:7" ht="81" x14ac:dyDescent="0.25">
      <c r="A123" s="13">
        <v>45338</v>
      </c>
      <c r="B123" s="7" t="s">
        <v>3273</v>
      </c>
      <c r="C123" s="16">
        <v>1</v>
      </c>
      <c r="D123" s="8">
        <v>8886</v>
      </c>
      <c r="E123" s="8">
        <v>8886</v>
      </c>
      <c r="F123" s="9" t="s">
        <v>884</v>
      </c>
      <c r="G123" s="9">
        <v>325619</v>
      </c>
    </row>
    <row r="124" spans="1:7" ht="94.5" x14ac:dyDescent="0.25">
      <c r="A124" s="13">
        <v>45338</v>
      </c>
      <c r="B124" s="7" t="s">
        <v>3274</v>
      </c>
      <c r="C124" s="16">
        <v>1</v>
      </c>
      <c r="D124" s="8">
        <v>3630</v>
      </c>
      <c r="E124" s="8">
        <v>3630</v>
      </c>
      <c r="F124" s="9" t="s">
        <v>3113</v>
      </c>
      <c r="G124" s="9" t="s">
        <v>912</v>
      </c>
    </row>
    <row r="125" spans="1:7" ht="81" x14ac:dyDescent="0.25">
      <c r="A125" s="13">
        <v>45338</v>
      </c>
      <c r="B125" s="18" t="s">
        <v>3275</v>
      </c>
      <c r="C125" s="16">
        <f>+E125/D125</f>
        <v>500</v>
      </c>
      <c r="D125" s="21">
        <v>4.5</v>
      </c>
      <c r="E125" s="21">
        <f>+D125*500</f>
        <v>2250</v>
      </c>
      <c r="F125" s="9" t="s">
        <v>3276</v>
      </c>
      <c r="G125" s="9">
        <v>35370122</v>
      </c>
    </row>
    <row r="126" spans="1:7" ht="54" x14ac:dyDescent="0.25">
      <c r="A126" s="13">
        <v>45338</v>
      </c>
      <c r="B126" s="7" t="s">
        <v>3277</v>
      </c>
      <c r="C126" s="16">
        <v>1</v>
      </c>
      <c r="D126" s="8">
        <v>13800.1</v>
      </c>
      <c r="E126" s="8">
        <v>13800.1</v>
      </c>
      <c r="F126" s="9" t="s">
        <v>1750</v>
      </c>
      <c r="G126" s="9">
        <v>98607154</v>
      </c>
    </row>
    <row r="127" spans="1:7" ht="148.5" x14ac:dyDescent="0.25">
      <c r="A127" s="13">
        <v>45338</v>
      </c>
      <c r="B127" s="7" t="s">
        <v>3278</v>
      </c>
      <c r="C127" s="16">
        <v>1</v>
      </c>
      <c r="D127" s="8">
        <v>3900</v>
      </c>
      <c r="E127" s="46">
        <v>3900</v>
      </c>
      <c r="F127" s="9" t="s">
        <v>2440</v>
      </c>
      <c r="G127" s="9">
        <v>26012960</v>
      </c>
    </row>
    <row r="128" spans="1:7" ht="202.5" x14ac:dyDescent="0.25">
      <c r="A128" s="13">
        <v>45338</v>
      </c>
      <c r="B128" s="7" t="s">
        <v>3279</v>
      </c>
      <c r="C128" s="16">
        <v>1</v>
      </c>
      <c r="D128" s="8">
        <v>24150</v>
      </c>
      <c r="E128" s="46">
        <v>2415</v>
      </c>
      <c r="F128" s="9" t="s">
        <v>3280</v>
      </c>
      <c r="G128" s="9">
        <v>25917846</v>
      </c>
    </row>
    <row r="129" spans="1:7" ht="202.5" x14ac:dyDescent="0.25">
      <c r="A129" s="13">
        <v>45338</v>
      </c>
      <c r="B129" s="7" t="s">
        <v>3281</v>
      </c>
      <c r="C129" s="16">
        <v>1</v>
      </c>
      <c r="D129" s="8">
        <v>24370</v>
      </c>
      <c r="E129" s="46">
        <v>24370</v>
      </c>
      <c r="F129" s="9" t="s">
        <v>3280</v>
      </c>
      <c r="G129" s="9">
        <v>25917846</v>
      </c>
    </row>
    <row r="130" spans="1:7" ht="81" x14ac:dyDescent="0.25">
      <c r="A130" s="13">
        <v>45341</v>
      </c>
      <c r="B130" s="7" t="s">
        <v>3282</v>
      </c>
      <c r="C130" s="16">
        <v>1</v>
      </c>
      <c r="D130" s="8">
        <v>2161.63</v>
      </c>
      <c r="E130" s="46">
        <v>2161.63</v>
      </c>
      <c r="F130" s="9" t="s">
        <v>1723</v>
      </c>
      <c r="G130" s="51">
        <v>4751124</v>
      </c>
    </row>
    <row r="131" spans="1:7" ht="40.5" x14ac:dyDescent="0.25">
      <c r="A131" s="13">
        <v>45341</v>
      </c>
      <c r="B131" s="7" t="s">
        <v>3283</v>
      </c>
      <c r="C131" s="16">
        <v>1</v>
      </c>
      <c r="D131" s="8">
        <v>12500</v>
      </c>
      <c r="E131" s="46">
        <v>12500</v>
      </c>
      <c r="F131" s="9" t="s">
        <v>3284</v>
      </c>
      <c r="G131" s="9">
        <v>7127170</v>
      </c>
    </row>
    <row r="132" spans="1:7" ht="67.5" x14ac:dyDescent="0.25">
      <c r="A132" s="13">
        <v>45342</v>
      </c>
      <c r="B132" s="7" t="s">
        <v>3285</v>
      </c>
      <c r="C132" s="16">
        <v>1</v>
      </c>
      <c r="D132" s="8">
        <v>22040</v>
      </c>
      <c r="E132" s="8">
        <v>22040</v>
      </c>
      <c r="F132" s="9" t="s">
        <v>3099</v>
      </c>
      <c r="G132" s="9">
        <v>83502548</v>
      </c>
    </row>
    <row r="133" spans="1:7" ht="243" x14ac:dyDescent="0.25">
      <c r="A133" s="122">
        <v>45342</v>
      </c>
      <c r="B133" s="7" t="s">
        <v>3286</v>
      </c>
      <c r="C133" s="16">
        <v>1</v>
      </c>
      <c r="D133" s="8">
        <v>14500</v>
      </c>
      <c r="E133" s="46">
        <v>14500</v>
      </c>
      <c r="F133" s="9" t="s">
        <v>3099</v>
      </c>
      <c r="G133" s="9">
        <v>83502548</v>
      </c>
    </row>
    <row r="134" spans="1:7" ht="148.5" x14ac:dyDescent="0.25">
      <c r="A134" s="13">
        <v>45342</v>
      </c>
      <c r="B134" s="7" t="s">
        <v>3287</v>
      </c>
      <c r="C134" s="16">
        <v>1</v>
      </c>
      <c r="D134" s="8">
        <v>3797</v>
      </c>
      <c r="E134" s="46">
        <v>3797</v>
      </c>
      <c r="F134" s="9" t="s">
        <v>3288</v>
      </c>
      <c r="G134" s="9">
        <v>25917579</v>
      </c>
    </row>
    <row r="135" spans="1:7" ht="108" x14ac:dyDescent="0.25">
      <c r="A135" s="13">
        <v>45342</v>
      </c>
      <c r="B135" s="7" t="s">
        <v>3289</v>
      </c>
      <c r="C135" s="16">
        <v>1</v>
      </c>
      <c r="D135" s="8">
        <v>4139</v>
      </c>
      <c r="E135" s="8">
        <v>4139</v>
      </c>
      <c r="F135" s="9" t="s">
        <v>3196</v>
      </c>
      <c r="G135" s="9">
        <v>40706206</v>
      </c>
    </row>
    <row r="136" spans="1:7" ht="67.5" x14ac:dyDescent="0.25">
      <c r="A136" s="13">
        <v>45342</v>
      </c>
      <c r="B136" s="7" t="s">
        <v>3290</v>
      </c>
      <c r="C136" s="16">
        <v>1</v>
      </c>
      <c r="D136" s="8">
        <v>1925</v>
      </c>
      <c r="E136" s="8">
        <v>1925</v>
      </c>
      <c r="F136" s="9" t="s">
        <v>1499</v>
      </c>
      <c r="G136" s="9">
        <v>37916270</v>
      </c>
    </row>
    <row r="137" spans="1:7" ht="94.5" x14ac:dyDescent="0.25">
      <c r="A137" s="13">
        <v>45342</v>
      </c>
      <c r="B137" s="7" t="s">
        <v>3291</v>
      </c>
      <c r="C137" s="16">
        <v>1</v>
      </c>
      <c r="D137" s="8">
        <v>1302</v>
      </c>
      <c r="E137" s="8">
        <v>1302</v>
      </c>
      <c r="F137" s="9" t="s">
        <v>1295</v>
      </c>
      <c r="G137" s="9">
        <v>66545463</v>
      </c>
    </row>
    <row r="138" spans="1:7" ht="94.5" x14ac:dyDescent="0.25">
      <c r="A138" s="13">
        <v>45342</v>
      </c>
      <c r="B138" s="7" t="s">
        <v>3292</v>
      </c>
      <c r="C138" s="16">
        <v>1</v>
      </c>
      <c r="D138" s="8">
        <v>3920</v>
      </c>
      <c r="E138" s="8">
        <v>3920</v>
      </c>
      <c r="F138" s="9" t="s">
        <v>3288</v>
      </c>
      <c r="G138" s="9">
        <v>25917579</v>
      </c>
    </row>
    <row r="139" spans="1:7" ht="81" x14ac:dyDescent="0.25">
      <c r="A139" s="13">
        <v>45342</v>
      </c>
      <c r="B139" s="7" t="s">
        <v>3293</v>
      </c>
      <c r="C139" s="16">
        <f>+E139/D139</f>
        <v>329</v>
      </c>
      <c r="D139" s="8">
        <v>75.8</v>
      </c>
      <c r="E139" s="46">
        <v>24938.2</v>
      </c>
      <c r="F139" s="9" t="s">
        <v>1200</v>
      </c>
      <c r="G139" s="9">
        <v>5908248</v>
      </c>
    </row>
    <row r="140" spans="1:7" ht="94.5" x14ac:dyDescent="0.25">
      <c r="A140" s="13">
        <v>45342</v>
      </c>
      <c r="B140" s="7" t="s">
        <v>3294</v>
      </c>
      <c r="C140" s="16">
        <v>1</v>
      </c>
      <c r="D140" s="8">
        <v>1475</v>
      </c>
      <c r="E140" s="46">
        <v>1475</v>
      </c>
      <c r="F140" s="9" t="s">
        <v>3242</v>
      </c>
      <c r="G140" s="9">
        <v>44345372</v>
      </c>
    </row>
    <row r="141" spans="1:7" ht="54" x14ac:dyDescent="0.25">
      <c r="A141" s="13">
        <v>45342</v>
      </c>
      <c r="B141" s="7" t="s">
        <v>3295</v>
      </c>
      <c r="C141" s="16">
        <v>1</v>
      </c>
      <c r="D141" s="8">
        <v>2970</v>
      </c>
      <c r="E141" s="46">
        <v>2970</v>
      </c>
      <c r="F141" s="13" t="s">
        <v>3230</v>
      </c>
      <c r="G141" s="9">
        <v>93899491</v>
      </c>
    </row>
    <row r="142" spans="1:7" ht="162" x14ac:dyDescent="0.25">
      <c r="A142" s="13">
        <v>45342</v>
      </c>
      <c r="B142" s="7" t="s">
        <v>3296</v>
      </c>
      <c r="C142" s="16">
        <f>+E142/D142</f>
        <v>2</v>
      </c>
      <c r="D142" s="123">
        <v>4895</v>
      </c>
      <c r="E142" s="123">
        <f>+D142*2</f>
        <v>9790</v>
      </c>
      <c r="F142" s="9" t="s">
        <v>2712</v>
      </c>
      <c r="G142" s="9">
        <v>16561244</v>
      </c>
    </row>
    <row r="143" spans="1:7" ht="243" x14ac:dyDescent="0.25">
      <c r="A143" s="13">
        <v>45342</v>
      </c>
      <c r="B143" s="7" t="s">
        <v>3297</v>
      </c>
      <c r="C143" s="16">
        <v>1</v>
      </c>
      <c r="D143" s="124">
        <v>22615.67</v>
      </c>
      <c r="E143" s="124">
        <v>22615.67</v>
      </c>
      <c r="F143" s="13" t="s">
        <v>2413</v>
      </c>
      <c r="G143" s="9">
        <v>99074303</v>
      </c>
    </row>
    <row r="144" spans="1:7" ht="54" x14ac:dyDescent="0.25">
      <c r="A144" s="13">
        <v>45342</v>
      </c>
      <c r="B144" s="7" t="s">
        <v>3298</v>
      </c>
      <c r="C144" s="16">
        <f>+E144/D144</f>
        <v>35</v>
      </c>
      <c r="D144" s="125">
        <v>580</v>
      </c>
      <c r="E144" s="125">
        <f>+D144*35</f>
        <v>20300</v>
      </c>
      <c r="F144" s="9" t="s">
        <v>3299</v>
      </c>
      <c r="G144" s="9">
        <v>14826097</v>
      </c>
    </row>
    <row r="145" spans="1:7" ht="40.5" x14ac:dyDescent="0.25">
      <c r="A145" s="13">
        <v>45342</v>
      </c>
      <c r="B145" s="7" t="s">
        <v>3300</v>
      </c>
      <c r="C145" s="16">
        <v>1</v>
      </c>
      <c r="D145" s="8">
        <v>12500</v>
      </c>
      <c r="E145" s="46">
        <v>12500</v>
      </c>
      <c r="F145" s="9" t="s">
        <v>3301</v>
      </c>
      <c r="G145" s="9">
        <v>40355128</v>
      </c>
    </row>
    <row r="146" spans="1:7" ht="67.5" x14ac:dyDescent="0.25">
      <c r="A146" s="13">
        <v>45342</v>
      </c>
      <c r="B146" s="7" t="s">
        <v>3302</v>
      </c>
      <c r="C146" s="16">
        <f>+E146/D146</f>
        <v>16</v>
      </c>
      <c r="D146" s="8">
        <v>165</v>
      </c>
      <c r="E146" s="46">
        <v>2640</v>
      </c>
      <c r="F146" s="9" t="s">
        <v>3151</v>
      </c>
      <c r="G146" s="9" t="s">
        <v>912</v>
      </c>
    </row>
    <row r="147" spans="1:7" ht="81" x14ac:dyDescent="0.25">
      <c r="A147" s="13">
        <v>45343</v>
      </c>
      <c r="B147" s="7" t="s">
        <v>3303</v>
      </c>
      <c r="C147" s="16">
        <v>1</v>
      </c>
      <c r="D147" s="8">
        <v>16600</v>
      </c>
      <c r="E147" s="46">
        <v>16600</v>
      </c>
      <c r="F147" s="9" t="s">
        <v>993</v>
      </c>
      <c r="G147" s="9">
        <v>46720111</v>
      </c>
    </row>
    <row r="148" spans="1:7" ht="108" x14ac:dyDescent="0.25">
      <c r="A148" s="13">
        <v>45343</v>
      </c>
      <c r="B148" s="7" t="s">
        <v>3304</v>
      </c>
      <c r="C148" s="16">
        <v>1</v>
      </c>
      <c r="D148" s="8">
        <v>18582</v>
      </c>
      <c r="E148" s="46">
        <v>18582</v>
      </c>
      <c r="F148" s="9" t="s">
        <v>3108</v>
      </c>
      <c r="G148" s="9">
        <v>4851498</v>
      </c>
    </row>
    <row r="149" spans="1:7" ht="67.5" x14ac:dyDescent="0.25">
      <c r="A149" s="13">
        <v>45343</v>
      </c>
      <c r="B149" s="7" t="s">
        <v>3305</v>
      </c>
      <c r="C149" s="16">
        <v>1</v>
      </c>
      <c r="D149" s="8">
        <v>2483.71</v>
      </c>
      <c r="E149" s="46">
        <v>2483.71</v>
      </c>
      <c r="F149" s="9" t="s">
        <v>3000</v>
      </c>
      <c r="G149" s="9">
        <v>6392326</v>
      </c>
    </row>
    <row r="150" spans="1:7" ht="108" x14ac:dyDescent="0.25">
      <c r="A150" s="13">
        <v>45344</v>
      </c>
      <c r="B150" s="7" t="s">
        <v>3306</v>
      </c>
      <c r="C150" s="16">
        <v>1</v>
      </c>
      <c r="D150" s="8">
        <v>24040</v>
      </c>
      <c r="E150" s="46">
        <v>24040</v>
      </c>
      <c r="F150" s="9" t="s">
        <v>148</v>
      </c>
      <c r="G150" s="9">
        <v>26012960</v>
      </c>
    </row>
    <row r="151" spans="1:7" ht="135" x14ac:dyDescent="0.25">
      <c r="A151" s="13">
        <v>45344</v>
      </c>
      <c r="B151" s="7" t="s">
        <v>3307</v>
      </c>
      <c r="C151" s="16">
        <v>1</v>
      </c>
      <c r="D151" s="8">
        <v>9315</v>
      </c>
      <c r="E151" s="8">
        <v>9315</v>
      </c>
      <c r="F151" s="9" t="s">
        <v>3161</v>
      </c>
      <c r="G151" s="9">
        <v>44345372</v>
      </c>
    </row>
    <row r="152" spans="1:7" ht="67.5" x14ac:dyDescent="0.25">
      <c r="A152" s="13">
        <v>45344</v>
      </c>
      <c r="B152" s="7" t="s">
        <v>3308</v>
      </c>
      <c r="C152" s="16">
        <v>1</v>
      </c>
      <c r="D152" s="8">
        <v>21000</v>
      </c>
      <c r="E152" s="46">
        <v>21000</v>
      </c>
      <c r="F152" s="9" t="s">
        <v>3019</v>
      </c>
      <c r="G152" s="9">
        <v>120026066</v>
      </c>
    </row>
    <row r="153" spans="1:7" ht="67.5" x14ac:dyDescent="0.25">
      <c r="A153" s="13">
        <v>45344</v>
      </c>
      <c r="B153" s="9" t="s">
        <v>3309</v>
      </c>
      <c r="C153" s="16">
        <v>1</v>
      </c>
      <c r="D153" s="8">
        <v>12000</v>
      </c>
      <c r="E153" s="46">
        <v>12000</v>
      </c>
      <c r="F153" s="9" t="s">
        <v>3288</v>
      </c>
      <c r="G153" s="9">
        <v>25917579</v>
      </c>
    </row>
    <row r="154" spans="1:7" ht="121.5" x14ac:dyDescent="0.25">
      <c r="A154" s="13">
        <v>45344</v>
      </c>
      <c r="B154" s="7" t="s">
        <v>3310</v>
      </c>
      <c r="C154" s="16">
        <v>1</v>
      </c>
      <c r="D154" s="8">
        <v>17250</v>
      </c>
      <c r="E154" s="46">
        <v>17250</v>
      </c>
      <c r="F154" s="9" t="s">
        <v>2548</v>
      </c>
      <c r="G154" s="9">
        <v>29010438</v>
      </c>
    </row>
    <row r="155" spans="1:7" ht="40.5" x14ac:dyDescent="0.25">
      <c r="A155" s="13">
        <v>45345</v>
      </c>
      <c r="B155" s="7" t="s">
        <v>3311</v>
      </c>
      <c r="C155" s="16">
        <f>+E155/D155</f>
        <v>2</v>
      </c>
      <c r="D155" s="8">
        <v>565.24</v>
      </c>
      <c r="E155" s="8">
        <v>1130.48</v>
      </c>
      <c r="F155" s="9" t="s">
        <v>3232</v>
      </c>
      <c r="G155" s="121">
        <v>32375913</v>
      </c>
    </row>
    <row r="156" spans="1:7" ht="81" x14ac:dyDescent="0.25">
      <c r="A156" s="13">
        <v>45345</v>
      </c>
      <c r="B156" s="7" t="s">
        <v>3312</v>
      </c>
      <c r="C156" s="16">
        <v>1</v>
      </c>
      <c r="D156" s="8">
        <v>23650</v>
      </c>
      <c r="E156" s="8">
        <v>23650</v>
      </c>
      <c r="F156" s="9" t="s">
        <v>148</v>
      </c>
      <c r="G156" s="9">
        <v>26012960</v>
      </c>
    </row>
    <row r="157" spans="1:7" ht="40.5" x14ac:dyDescent="0.25">
      <c r="A157" s="13">
        <v>45345</v>
      </c>
      <c r="B157" s="7" t="s">
        <v>3313</v>
      </c>
      <c r="C157" s="16">
        <v>1</v>
      </c>
      <c r="D157" s="8">
        <v>3742</v>
      </c>
      <c r="E157" s="46">
        <v>3742</v>
      </c>
      <c r="F157" s="9" t="s">
        <v>3314</v>
      </c>
      <c r="G157" s="9">
        <v>322954</v>
      </c>
    </row>
    <row r="158" spans="1:7" ht="67.5" x14ac:dyDescent="0.25">
      <c r="A158" s="13">
        <v>45345</v>
      </c>
      <c r="B158" s="7" t="s">
        <v>3315</v>
      </c>
      <c r="C158" s="16">
        <v>1</v>
      </c>
      <c r="D158" s="8">
        <v>4210</v>
      </c>
      <c r="E158" s="8">
        <v>4210</v>
      </c>
      <c r="F158" s="9" t="s">
        <v>3288</v>
      </c>
      <c r="G158" s="9">
        <v>25917579</v>
      </c>
    </row>
    <row r="159" spans="1:7" ht="81" x14ac:dyDescent="0.25">
      <c r="A159" s="13">
        <v>45345</v>
      </c>
      <c r="B159" s="7" t="s">
        <v>3316</v>
      </c>
      <c r="C159" s="16">
        <v>1</v>
      </c>
      <c r="D159" s="123">
        <v>15598</v>
      </c>
      <c r="E159" s="123">
        <v>15598</v>
      </c>
      <c r="F159" s="9" t="s">
        <v>3317</v>
      </c>
      <c r="G159" s="9">
        <v>16561244</v>
      </c>
    </row>
    <row r="160" spans="1:7" ht="67.5" x14ac:dyDescent="0.25">
      <c r="A160" s="13">
        <v>45345</v>
      </c>
      <c r="B160" s="7" t="s">
        <v>3318</v>
      </c>
      <c r="C160" s="16">
        <v>1</v>
      </c>
      <c r="D160" s="8">
        <v>15000</v>
      </c>
      <c r="E160" s="8">
        <v>15000</v>
      </c>
      <c r="F160" s="9" t="s">
        <v>993</v>
      </c>
      <c r="G160" s="9">
        <v>46720111</v>
      </c>
    </row>
    <row r="161" spans="1:7" ht="148.5" x14ac:dyDescent="0.25">
      <c r="A161" s="13">
        <v>45348</v>
      </c>
      <c r="B161" s="7" t="s">
        <v>3319</v>
      </c>
      <c r="C161" s="16">
        <v>1</v>
      </c>
      <c r="D161" s="8">
        <v>8707</v>
      </c>
      <c r="E161" s="46">
        <v>8707</v>
      </c>
      <c r="F161" s="9" t="s">
        <v>3019</v>
      </c>
      <c r="G161" s="9">
        <v>120026066</v>
      </c>
    </row>
    <row r="162" spans="1:7" ht="175.5" x14ac:dyDescent="0.25">
      <c r="A162" s="13">
        <v>45348</v>
      </c>
      <c r="B162" s="7" t="s">
        <v>3320</v>
      </c>
      <c r="C162" s="16">
        <v>1</v>
      </c>
      <c r="D162" s="8">
        <v>24980</v>
      </c>
      <c r="E162" s="8">
        <v>24980</v>
      </c>
      <c r="F162" s="9" t="s">
        <v>1200</v>
      </c>
      <c r="G162" s="9">
        <v>8908248</v>
      </c>
    </row>
    <row r="163" spans="1:7" ht="121.5" x14ac:dyDescent="0.25">
      <c r="A163" s="13">
        <v>45349</v>
      </c>
      <c r="B163" s="7" t="s">
        <v>3321</v>
      </c>
      <c r="C163" s="16">
        <v>1</v>
      </c>
      <c r="D163" s="8">
        <v>4460</v>
      </c>
      <c r="E163" s="8">
        <v>4460</v>
      </c>
      <c r="F163" s="9" t="s">
        <v>3322</v>
      </c>
      <c r="G163" s="9">
        <v>6665497</v>
      </c>
    </row>
    <row r="164" spans="1:7" ht="121.5" x14ac:dyDescent="0.25">
      <c r="A164" s="13">
        <v>45349</v>
      </c>
      <c r="B164" s="7" t="s">
        <v>3323</v>
      </c>
      <c r="C164" s="16">
        <v>1</v>
      </c>
      <c r="D164" s="8">
        <v>16514</v>
      </c>
      <c r="E164" s="8">
        <v>16514</v>
      </c>
      <c r="F164" s="9" t="s">
        <v>3324</v>
      </c>
      <c r="G164" s="9">
        <v>40706206</v>
      </c>
    </row>
    <row r="165" spans="1:7" ht="67.5" x14ac:dyDescent="0.25">
      <c r="A165" s="13">
        <v>45349</v>
      </c>
      <c r="B165" s="7" t="s">
        <v>3325</v>
      </c>
      <c r="C165" s="16">
        <v>1</v>
      </c>
      <c r="D165" s="8">
        <v>24712.7</v>
      </c>
      <c r="E165" s="46">
        <v>24712.7</v>
      </c>
      <c r="F165" s="9" t="s">
        <v>1679</v>
      </c>
      <c r="G165" s="9">
        <v>90768337</v>
      </c>
    </row>
    <row r="166" spans="1:7" ht="81" x14ac:dyDescent="0.25">
      <c r="A166" s="13">
        <v>45349</v>
      </c>
      <c r="B166" s="7" t="s">
        <v>3326</v>
      </c>
      <c r="C166" s="16">
        <v>1</v>
      </c>
      <c r="D166" s="8">
        <v>1400</v>
      </c>
      <c r="E166" s="46">
        <v>1400</v>
      </c>
      <c r="F166" s="9" t="s">
        <v>993</v>
      </c>
      <c r="G166" s="9">
        <v>46720111</v>
      </c>
    </row>
    <row r="167" spans="1:7" ht="148.5" x14ac:dyDescent="0.25">
      <c r="A167" s="13">
        <v>45349</v>
      </c>
      <c r="B167" s="7" t="s">
        <v>3327</v>
      </c>
      <c r="C167" s="16">
        <v>1</v>
      </c>
      <c r="D167" s="8">
        <v>20487</v>
      </c>
      <c r="E167" s="8">
        <v>20487</v>
      </c>
      <c r="F167" s="9" t="s">
        <v>3271</v>
      </c>
      <c r="G167" s="9">
        <v>110934407</v>
      </c>
    </row>
    <row r="168" spans="1:7" ht="81" x14ac:dyDescent="0.25">
      <c r="A168" s="13">
        <v>45350</v>
      </c>
      <c r="B168" s="7" t="s">
        <v>3328</v>
      </c>
      <c r="C168" s="16">
        <v>1</v>
      </c>
      <c r="D168" s="8">
        <v>1699.5</v>
      </c>
      <c r="E168" s="8">
        <v>1699.5</v>
      </c>
      <c r="F168" s="9" t="s">
        <v>3329</v>
      </c>
      <c r="G168" s="9">
        <v>36991627</v>
      </c>
    </row>
    <row r="169" spans="1:7" ht="108" x14ac:dyDescent="0.25">
      <c r="A169" s="13">
        <v>45350</v>
      </c>
      <c r="B169" s="7" t="s">
        <v>3330</v>
      </c>
      <c r="C169" s="16">
        <v>1</v>
      </c>
      <c r="D169" s="8">
        <v>4500</v>
      </c>
      <c r="E169" s="8">
        <v>4500</v>
      </c>
      <c r="F169" s="9" t="s">
        <v>3156</v>
      </c>
      <c r="G169" s="9">
        <v>99289431</v>
      </c>
    </row>
    <row r="170" spans="1:7" ht="40.5" x14ac:dyDescent="0.25">
      <c r="A170" s="13">
        <v>45350</v>
      </c>
      <c r="B170" s="7" t="s">
        <v>3331</v>
      </c>
      <c r="C170" s="16">
        <v>1</v>
      </c>
      <c r="D170" s="8">
        <v>1405</v>
      </c>
      <c r="E170" s="8">
        <v>1405</v>
      </c>
      <c r="F170" s="9" t="s">
        <v>3332</v>
      </c>
      <c r="G170" s="9">
        <v>14938316</v>
      </c>
    </row>
    <row r="171" spans="1:7" ht="67.5" x14ac:dyDescent="0.25">
      <c r="A171" s="13">
        <v>45350</v>
      </c>
      <c r="B171" s="7" t="s">
        <v>3333</v>
      </c>
      <c r="C171" s="16">
        <v>1</v>
      </c>
      <c r="D171" s="8">
        <v>1599</v>
      </c>
      <c r="E171" s="8">
        <v>1599</v>
      </c>
      <c r="F171" s="9" t="s">
        <v>3127</v>
      </c>
      <c r="G171" s="9">
        <v>979767</v>
      </c>
    </row>
    <row r="172" spans="1:7" ht="40.5" x14ac:dyDescent="0.25">
      <c r="A172" s="13">
        <v>45351</v>
      </c>
      <c r="B172" s="7" t="s">
        <v>3334</v>
      </c>
      <c r="C172" s="16">
        <v>1</v>
      </c>
      <c r="D172" s="8">
        <v>1800</v>
      </c>
      <c r="E172" s="8">
        <v>1800</v>
      </c>
      <c r="F172" s="9" t="s">
        <v>601</v>
      </c>
      <c r="G172" s="9">
        <v>108525155</v>
      </c>
    </row>
    <row r="173" spans="1:7" x14ac:dyDescent="0.25">
      <c r="A173" s="209" t="s">
        <v>3336</v>
      </c>
      <c r="B173" s="210"/>
      <c r="C173" s="210"/>
      <c r="D173" s="210"/>
      <c r="E173" s="210"/>
      <c r="F173" s="210"/>
      <c r="G173" s="210"/>
    </row>
    <row r="174" spans="1:7" ht="310.5" x14ac:dyDescent="0.25">
      <c r="A174" s="13">
        <v>45352</v>
      </c>
      <c r="B174" s="7" t="s">
        <v>3337</v>
      </c>
      <c r="C174" s="16">
        <v>1</v>
      </c>
      <c r="D174" s="8">
        <v>6630</v>
      </c>
      <c r="E174" s="46">
        <v>6630</v>
      </c>
      <c r="F174" s="85" t="s">
        <v>3338</v>
      </c>
      <c r="G174" s="9">
        <v>74362208</v>
      </c>
    </row>
    <row r="175" spans="1:7" ht="148.5" x14ac:dyDescent="0.25">
      <c r="A175" s="13">
        <v>45352</v>
      </c>
      <c r="B175" s="7" t="s">
        <v>3339</v>
      </c>
      <c r="C175" s="16">
        <v>1</v>
      </c>
      <c r="D175" s="8">
        <v>24000</v>
      </c>
      <c r="E175" s="8">
        <v>24000</v>
      </c>
      <c r="F175" s="9" t="s">
        <v>3340</v>
      </c>
      <c r="G175" s="9">
        <v>14144182</v>
      </c>
    </row>
    <row r="176" spans="1:7" ht="81" x14ac:dyDescent="0.25">
      <c r="A176" s="13">
        <v>45352</v>
      </c>
      <c r="B176" s="7" t="s">
        <v>3341</v>
      </c>
      <c r="C176" s="16">
        <v>1</v>
      </c>
      <c r="D176" s="8">
        <v>25000</v>
      </c>
      <c r="E176" s="8">
        <v>25000</v>
      </c>
      <c r="F176" s="9" t="s">
        <v>3340</v>
      </c>
      <c r="G176" s="9">
        <v>14144182</v>
      </c>
    </row>
    <row r="177" spans="1:7" ht="108" x14ac:dyDescent="0.25">
      <c r="A177" s="13">
        <v>45352</v>
      </c>
      <c r="B177" s="7" t="s">
        <v>3342</v>
      </c>
      <c r="C177" s="16">
        <v>1</v>
      </c>
      <c r="D177" s="8">
        <v>2000</v>
      </c>
      <c r="E177" s="46">
        <v>2000</v>
      </c>
      <c r="F177" s="9" t="s">
        <v>3343</v>
      </c>
      <c r="G177" s="25">
        <v>7135769</v>
      </c>
    </row>
    <row r="178" spans="1:7" ht="121.5" x14ac:dyDescent="0.25">
      <c r="A178" s="13">
        <v>45352</v>
      </c>
      <c r="B178" s="7" t="s">
        <v>3344</v>
      </c>
      <c r="C178" s="16">
        <v>1</v>
      </c>
      <c r="D178" s="8">
        <v>7582.4</v>
      </c>
      <c r="E178" s="8">
        <v>7582.4</v>
      </c>
      <c r="F178" s="9" t="s">
        <v>2934</v>
      </c>
      <c r="G178" s="25">
        <v>7100574</v>
      </c>
    </row>
    <row r="179" spans="1:7" ht="216" x14ac:dyDescent="0.25">
      <c r="A179" s="107">
        <v>45352</v>
      </c>
      <c r="B179" s="27" t="s">
        <v>3345</v>
      </c>
      <c r="C179" s="16">
        <v>1</v>
      </c>
      <c r="D179" s="29">
        <v>17600</v>
      </c>
      <c r="E179" s="29">
        <v>17600</v>
      </c>
      <c r="F179" s="30" t="s">
        <v>3346</v>
      </c>
      <c r="G179" s="25">
        <v>115956824</v>
      </c>
    </row>
    <row r="180" spans="1:7" ht="67.5" x14ac:dyDescent="0.25">
      <c r="A180" s="13">
        <v>45352</v>
      </c>
      <c r="B180" s="7" t="s">
        <v>3347</v>
      </c>
      <c r="C180" s="16">
        <v>1</v>
      </c>
      <c r="D180" s="8">
        <v>1791</v>
      </c>
      <c r="E180" s="8">
        <v>1791</v>
      </c>
      <c r="F180" s="9" t="s">
        <v>3246</v>
      </c>
      <c r="G180" s="9">
        <v>4389174</v>
      </c>
    </row>
    <row r="181" spans="1:7" ht="162" x14ac:dyDescent="0.25">
      <c r="A181" s="13">
        <v>45355</v>
      </c>
      <c r="B181" s="7" t="s">
        <v>3348</v>
      </c>
      <c r="C181" s="16">
        <v>1</v>
      </c>
      <c r="D181" s="8">
        <v>8525</v>
      </c>
      <c r="E181" s="8">
        <v>8525</v>
      </c>
      <c r="F181" s="9" t="s">
        <v>148</v>
      </c>
      <c r="G181" s="9">
        <v>26012960</v>
      </c>
    </row>
    <row r="182" spans="1:7" ht="202.5" x14ac:dyDescent="0.25">
      <c r="A182" s="13">
        <v>45355</v>
      </c>
      <c r="B182" s="7" t="s">
        <v>3349</v>
      </c>
      <c r="C182" s="16">
        <v>1</v>
      </c>
      <c r="D182" s="8">
        <v>8150</v>
      </c>
      <c r="E182" s="8">
        <v>8150</v>
      </c>
      <c r="F182" s="9" t="s">
        <v>148</v>
      </c>
      <c r="G182" s="9">
        <v>26012960</v>
      </c>
    </row>
    <row r="183" spans="1:7" ht="162" x14ac:dyDescent="0.25">
      <c r="A183" s="13">
        <v>45355</v>
      </c>
      <c r="B183" s="7" t="s">
        <v>3350</v>
      </c>
      <c r="C183" s="16">
        <v>1</v>
      </c>
      <c r="D183" s="8">
        <v>21285</v>
      </c>
      <c r="E183" s="8">
        <v>21285</v>
      </c>
      <c r="F183" s="9" t="s">
        <v>3222</v>
      </c>
      <c r="G183" s="9">
        <v>19502052</v>
      </c>
    </row>
    <row r="184" spans="1:7" ht="54" x14ac:dyDescent="0.25">
      <c r="A184" s="13">
        <v>45355</v>
      </c>
      <c r="B184" s="7" t="s">
        <v>3351</v>
      </c>
      <c r="C184" s="16">
        <v>1</v>
      </c>
      <c r="D184" s="8">
        <v>12000</v>
      </c>
      <c r="E184" s="8">
        <v>12000</v>
      </c>
      <c r="F184" s="9" t="s">
        <v>3352</v>
      </c>
      <c r="G184" s="9">
        <v>109842901</v>
      </c>
    </row>
    <row r="185" spans="1:7" ht="216" x14ac:dyDescent="0.25">
      <c r="A185" s="13">
        <v>45356</v>
      </c>
      <c r="B185" s="7" t="s">
        <v>3353</v>
      </c>
      <c r="C185" s="16">
        <v>1</v>
      </c>
      <c r="D185" s="8">
        <v>23850</v>
      </c>
      <c r="E185" s="8">
        <v>23850</v>
      </c>
      <c r="F185" s="9" t="s">
        <v>3354</v>
      </c>
      <c r="G185" s="9">
        <v>90266269</v>
      </c>
    </row>
    <row r="186" spans="1:7" ht="121.5" x14ac:dyDescent="0.25">
      <c r="A186" s="13">
        <v>45356</v>
      </c>
      <c r="B186" s="7" t="s">
        <v>3355</v>
      </c>
      <c r="C186" s="16">
        <v>1</v>
      </c>
      <c r="D186" s="8">
        <v>16350</v>
      </c>
      <c r="E186" s="8">
        <v>16350</v>
      </c>
      <c r="F186" s="9" t="s">
        <v>3356</v>
      </c>
      <c r="G186" s="9">
        <v>93805845</v>
      </c>
    </row>
    <row r="187" spans="1:7" ht="67.5" x14ac:dyDescent="0.25">
      <c r="A187" s="13">
        <v>45356</v>
      </c>
      <c r="B187" s="7" t="s">
        <v>3357</v>
      </c>
      <c r="C187" s="16">
        <v>1</v>
      </c>
      <c r="D187" s="8">
        <v>3400</v>
      </c>
      <c r="E187" s="8">
        <v>3400</v>
      </c>
      <c r="F187" s="9" t="s">
        <v>1656</v>
      </c>
      <c r="G187" s="9">
        <v>35370122</v>
      </c>
    </row>
    <row r="188" spans="1:7" ht="94.5" x14ac:dyDescent="0.25">
      <c r="A188" s="13">
        <v>45356</v>
      </c>
      <c r="B188" s="7" t="s">
        <v>3358</v>
      </c>
      <c r="C188" s="16">
        <v>15</v>
      </c>
      <c r="D188" s="8">
        <v>1576</v>
      </c>
      <c r="E188" s="8">
        <v>23640</v>
      </c>
      <c r="F188" s="9" t="s">
        <v>3359</v>
      </c>
      <c r="G188" s="9">
        <v>6328288</v>
      </c>
    </row>
    <row r="189" spans="1:7" ht="108" x14ac:dyDescent="0.25">
      <c r="A189" s="13">
        <v>45356</v>
      </c>
      <c r="B189" s="7" t="s">
        <v>3360</v>
      </c>
      <c r="C189" s="16">
        <v>1</v>
      </c>
      <c r="D189" s="8">
        <v>3198</v>
      </c>
      <c r="E189" s="8">
        <v>3198</v>
      </c>
      <c r="F189" s="9" t="s">
        <v>3361</v>
      </c>
      <c r="G189" s="9">
        <v>5354846</v>
      </c>
    </row>
    <row r="190" spans="1:7" ht="175.5" x14ac:dyDescent="0.25">
      <c r="A190" s="13">
        <v>45356</v>
      </c>
      <c r="B190" s="7" t="s">
        <v>3362</v>
      </c>
      <c r="C190" s="16">
        <v>1</v>
      </c>
      <c r="D190" s="8">
        <v>10000</v>
      </c>
      <c r="E190" s="8">
        <v>10000</v>
      </c>
      <c r="F190" s="13" t="s">
        <v>3363</v>
      </c>
      <c r="G190" s="9">
        <v>74047213</v>
      </c>
    </row>
    <row r="191" spans="1:7" ht="324" x14ac:dyDescent="0.25">
      <c r="A191" s="13">
        <v>45356</v>
      </c>
      <c r="B191" s="7" t="s">
        <v>3364</v>
      </c>
      <c r="C191" s="16">
        <v>1</v>
      </c>
      <c r="D191" s="8">
        <v>21630</v>
      </c>
      <c r="E191" s="8">
        <v>21630</v>
      </c>
      <c r="F191" s="9" t="s">
        <v>148</v>
      </c>
      <c r="G191" s="9">
        <v>26012960</v>
      </c>
    </row>
    <row r="192" spans="1:7" ht="108" x14ac:dyDescent="0.25">
      <c r="A192" s="13">
        <v>45356</v>
      </c>
      <c r="B192" s="7" t="s">
        <v>3365</v>
      </c>
      <c r="C192" s="16">
        <v>1</v>
      </c>
      <c r="D192" s="8">
        <v>55980</v>
      </c>
      <c r="E192" s="8">
        <v>55980</v>
      </c>
      <c r="F192" s="9" t="s">
        <v>1601</v>
      </c>
      <c r="G192" s="9" t="s">
        <v>12</v>
      </c>
    </row>
    <row r="193" spans="1:7" ht="81" x14ac:dyDescent="0.25">
      <c r="A193" s="13">
        <v>45356</v>
      </c>
      <c r="B193" s="7" t="s">
        <v>3366</v>
      </c>
      <c r="C193" s="16">
        <v>1</v>
      </c>
      <c r="D193" s="8">
        <v>17250</v>
      </c>
      <c r="E193" s="8">
        <v>17250</v>
      </c>
      <c r="F193" s="9" t="s">
        <v>1656</v>
      </c>
      <c r="G193" s="9">
        <v>35370122</v>
      </c>
    </row>
    <row r="194" spans="1:7" ht="148.5" x14ac:dyDescent="0.25">
      <c r="A194" s="13">
        <v>45357</v>
      </c>
      <c r="B194" s="7" t="s">
        <v>3367</v>
      </c>
      <c r="C194" s="16">
        <v>1</v>
      </c>
      <c r="D194" s="8">
        <v>24400</v>
      </c>
      <c r="E194" s="8">
        <v>24400</v>
      </c>
      <c r="F194" s="9" t="s">
        <v>3368</v>
      </c>
      <c r="G194" s="9">
        <v>109583809</v>
      </c>
    </row>
    <row r="195" spans="1:7" ht="67.5" x14ac:dyDescent="0.25">
      <c r="A195" s="13">
        <v>45357</v>
      </c>
      <c r="B195" s="7" t="s">
        <v>3369</v>
      </c>
      <c r="C195" s="16">
        <v>1</v>
      </c>
      <c r="D195" s="8">
        <v>8748</v>
      </c>
      <c r="E195" s="8">
        <v>8748</v>
      </c>
      <c r="F195" s="9" t="s">
        <v>3271</v>
      </c>
      <c r="G195" s="9">
        <v>110934407</v>
      </c>
    </row>
    <row r="196" spans="1:7" ht="108" x14ac:dyDescent="0.25">
      <c r="A196" s="13">
        <v>45357</v>
      </c>
      <c r="B196" s="7" t="s">
        <v>3370</v>
      </c>
      <c r="C196" s="16">
        <v>1</v>
      </c>
      <c r="D196" s="8">
        <v>1400</v>
      </c>
      <c r="E196" s="46">
        <v>1400</v>
      </c>
      <c r="F196" s="9" t="s">
        <v>901</v>
      </c>
      <c r="G196" s="9">
        <v>92062237</v>
      </c>
    </row>
    <row r="197" spans="1:7" ht="256.5" x14ac:dyDescent="0.25">
      <c r="A197" s="13">
        <v>45358</v>
      </c>
      <c r="B197" s="7" t="s">
        <v>3371</v>
      </c>
      <c r="C197" s="16">
        <v>1</v>
      </c>
      <c r="D197" s="8">
        <v>21365.18</v>
      </c>
      <c r="E197" s="8">
        <v>21365.18</v>
      </c>
      <c r="F197" s="9" t="s">
        <v>3149</v>
      </c>
      <c r="G197" s="9">
        <v>102226474</v>
      </c>
    </row>
    <row r="198" spans="1:7" ht="108" x14ac:dyDescent="0.25">
      <c r="A198" s="13">
        <v>45358</v>
      </c>
      <c r="B198" s="7" t="s">
        <v>3372</v>
      </c>
      <c r="C198" s="16">
        <v>1</v>
      </c>
      <c r="D198" s="8">
        <v>3050</v>
      </c>
      <c r="E198" s="8">
        <v>3050</v>
      </c>
      <c r="F198" s="9" t="s">
        <v>148</v>
      </c>
      <c r="G198" s="9">
        <v>26012960</v>
      </c>
    </row>
    <row r="199" spans="1:7" ht="54" x14ac:dyDescent="0.25">
      <c r="A199" s="13">
        <v>45358</v>
      </c>
      <c r="B199" s="7" t="s">
        <v>3373</v>
      </c>
      <c r="C199" s="16">
        <v>1</v>
      </c>
      <c r="D199" s="8">
        <v>1850</v>
      </c>
      <c r="E199" s="46">
        <v>1850</v>
      </c>
      <c r="F199" s="9" t="s">
        <v>3374</v>
      </c>
      <c r="G199" s="9">
        <v>43439942</v>
      </c>
    </row>
    <row r="200" spans="1:7" ht="67.5" x14ac:dyDescent="0.25">
      <c r="A200" s="13">
        <v>45362</v>
      </c>
      <c r="B200" s="7" t="s">
        <v>3375</v>
      </c>
      <c r="C200" s="16">
        <v>1</v>
      </c>
      <c r="D200" s="8">
        <v>1700</v>
      </c>
      <c r="E200" s="46">
        <v>1700</v>
      </c>
      <c r="F200" s="9" t="s">
        <v>2774</v>
      </c>
      <c r="G200" s="9">
        <v>4556984</v>
      </c>
    </row>
    <row r="201" spans="1:7" ht="67.5" x14ac:dyDescent="0.25">
      <c r="A201" s="13">
        <v>45362</v>
      </c>
      <c r="B201" s="7" t="s">
        <v>3376</v>
      </c>
      <c r="C201" s="16">
        <v>1</v>
      </c>
      <c r="D201" s="8">
        <v>11750</v>
      </c>
      <c r="E201" s="46">
        <v>11750</v>
      </c>
      <c r="F201" s="9" t="s">
        <v>3377</v>
      </c>
      <c r="G201" s="9" t="s">
        <v>912</v>
      </c>
    </row>
    <row r="202" spans="1:7" ht="54" x14ac:dyDescent="0.25">
      <c r="A202" s="13">
        <v>45362</v>
      </c>
      <c r="B202" s="7" t="s">
        <v>3378</v>
      </c>
      <c r="C202" s="16">
        <v>1</v>
      </c>
      <c r="D202" s="8">
        <v>1100</v>
      </c>
      <c r="E202" s="46">
        <v>1100</v>
      </c>
      <c r="F202" s="9" t="s">
        <v>3379</v>
      </c>
      <c r="G202" s="9">
        <v>11878142</v>
      </c>
    </row>
    <row r="203" spans="1:7" ht="67.5" x14ac:dyDescent="0.25">
      <c r="A203" s="13">
        <v>45363</v>
      </c>
      <c r="B203" s="7" t="s">
        <v>3380</v>
      </c>
      <c r="C203" s="16">
        <v>1</v>
      </c>
      <c r="D203" s="8">
        <v>1800</v>
      </c>
      <c r="E203" s="46">
        <v>1800</v>
      </c>
      <c r="F203" s="9" t="s">
        <v>601</v>
      </c>
      <c r="G203" s="9">
        <v>108525155</v>
      </c>
    </row>
    <row r="204" spans="1:7" ht="67.5" x14ac:dyDescent="0.25">
      <c r="A204" s="13">
        <v>45363</v>
      </c>
      <c r="B204" s="7" t="s">
        <v>3381</v>
      </c>
      <c r="C204" s="16">
        <v>1</v>
      </c>
      <c r="D204" s="8">
        <v>12500</v>
      </c>
      <c r="E204" s="8">
        <v>12500</v>
      </c>
      <c r="F204" s="9" t="s">
        <v>3382</v>
      </c>
      <c r="G204" s="9">
        <v>18068448</v>
      </c>
    </row>
    <row r="205" spans="1:7" ht="108" x14ac:dyDescent="0.25">
      <c r="A205" s="13">
        <v>45363</v>
      </c>
      <c r="B205" s="7" t="s">
        <v>3383</v>
      </c>
      <c r="C205" s="16">
        <v>1</v>
      </c>
      <c r="D205" s="8">
        <v>23800</v>
      </c>
      <c r="E205" s="8">
        <v>23800</v>
      </c>
      <c r="F205" s="9" t="s">
        <v>3264</v>
      </c>
      <c r="G205" s="9">
        <v>26012960</v>
      </c>
    </row>
    <row r="206" spans="1:7" ht="54" x14ac:dyDescent="0.25">
      <c r="A206" s="13">
        <v>45363</v>
      </c>
      <c r="B206" s="7" t="s">
        <v>3384</v>
      </c>
      <c r="C206" s="16">
        <v>1</v>
      </c>
      <c r="D206" s="8">
        <v>3000</v>
      </c>
      <c r="E206" s="8">
        <v>3000</v>
      </c>
      <c r="F206" s="9" t="s">
        <v>3288</v>
      </c>
      <c r="G206" s="9">
        <v>25917579</v>
      </c>
    </row>
    <row r="207" spans="1:7" ht="54" x14ac:dyDescent="0.25">
      <c r="A207" s="13">
        <v>45363</v>
      </c>
      <c r="B207" s="7" t="s">
        <v>3385</v>
      </c>
      <c r="C207" s="16">
        <v>1</v>
      </c>
      <c r="D207" s="8">
        <v>1100</v>
      </c>
      <c r="E207" s="8">
        <v>1100</v>
      </c>
      <c r="F207" s="9" t="s">
        <v>3386</v>
      </c>
      <c r="G207" s="9">
        <v>25018760</v>
      </c>
    </row>
    <row r="208" spans="1:7" ht="121.5" x14ac:dyDescent="0.25">
      <c r="A208" s="13">
        <v>45363</v>
      </c>
      <c r="B208" s="7" t="s">
        <v>3387</v>
      </c>
      <c r="C208" s="16">
        <v>1</v>
      </c>
      <c r="D208" s="40">
        <v>8800</v>
      </c>
      <c r="E208" s="46">
        <v>8800</v>
      </c>
      <c r="F208" s="9" t="s">
        <v>993</v>
      </c>
      <c r="G208" s="9">
        <v>46720111</v>
      </c>
    </row>
    <row r="209" spans="1:7" ht="391.5" x14ac:dyDescent="0.25">
      <c r="A209" s="13">
        <v>45363</v>
      </c>
      <c r="B209" s="38" t="s">
        <v>3388</v>
      </c>
      <c r="C209" s="16">
        <v>1</v>
      </c>
      <c r="D209" s="40">
        <v>18813.84</v>
      </c>
      <c r="E209" s="40">
        <v>18813.84</v>
      </c>
      <c r="F209" s="20" t="s">
        <v>1295</v>
      </c>
      <c r="G209" s="20">
        <v>66545463</v>
      </c>
    </row>
    <row r="210" spans="1:7" ht="94.5" x14ac:dyDescent="0.25">
      <c r="A210" s="13">
        <v>45363</v>
      </c>
      <c r="B210" s="38" t="s">
        <v>3389</v>
      </c>
      <c r="C210" s="16">
        <v>1</v>
      </c>
      <c r="D210" s="40">
        <v>1775</v>
      </c>
      <c r="E210" s="40">
        <v>1775</v>
      </c>
      <c r="F210" s="20" t="s">
        <v>3222</v>
      </c>
      <c r="G210" s="20">
        <v>19502052</v>
      </c>
    </row>
    <row r="211" spans="1:7" ht="81" x14ac:dyDescent="0.25">
      <c r="A211" s="13">
        <v>45363</v>
      </c>
      <c r="B211" s="38" t="s">
        <v>3390</v>
      </c>
      <c r="C211" s="16">
        <v>1</v>
      </c>
      <c r="D211" s="40">
        <v>1700</v>
      </c>
      <c r="E211" s="40">
        <v>1700</v>
      </c>
      <c r="F211" s="20" t="s">
        <v>3163</v>
      </c>
      <c r="G211" s="20">
        <v>51604108</v>
      </c>
    </row>
    <row r="212" spans="1:7" ht="216" x14ac:dyDescent="0.25">
      <c r="A212" s="13">
        <v>45364</v>
      </c>
      <c r="B212" s="7" t="s">
        <v>3391</v>
      </c>
      <c r="C212" s="16">
        <v>1</v>
      </c>
      <c r="D212" s="8">
        <v>22800</v>
      </c>
      <c r="E212" s="46">
        <v>22800</v>
      </c>
      <c r="F212" s="9" t="s">
        <v>148</v>
      </c>
      <c r="G212" s="9">
        <v>26012960</v>
      </c>
    </row>
    <row r="213" spans="1:7" ht="94.5" x14ac:dyDescent="0.25">
      <c r="A213" s="13">
        <v>45364</v>
      </c>
      <c r="B213" s="7" t="s">
        <v>3392</v>
      </c>
      <c r="C213" s="16">
        <v>1</v>
      </c>
      <c r="D213" s="8">
        <v>1850</v>
      </c>
      <c r="E213" s="8">
        <v>1850</v>
      </c>
      <c r="F213" s="9" t="s">
        <v>148</v>
      </c>
      <c r="G213" s="9">
        <v>26012960</v>
      </c>
    </row>
    <row r="214" spans="1:7" ht="108" x14ac:dyDescent="0.25">
      <c r="A214" s="13">
        <v>45364</v>
      </c>
      <c r="B214" s="7" t="s">
        <v>3393</v>
      </c>
      <c r="C214" s="16">
        <v>1</v>
      </c>
      <c r="D214" s="8">
        <v>7295</v>
      </c>
      <c r="E214" s="8">
        <v>7295</v>
      </c>
      <c r="F214" s="9" t="s">
        <v>3317</v>
      </c>
      <c r="G214" s="9">
        <v>16561244</v>
      </c>
    </row>
    <row r="215" spans="1:7" ht="135" x14ac:dyDescent="0.25">
      <c r="A215" s="13">
        <v>45364</v>
      </c>
      <c r="B215" s="7" t="s">
        <v>3394</v>
      </c>
      <c r="C215" s="16">
        <v>1</v>
      </c>
      <c r="D215" s="8">
        <v>3725</v>
      </c>
      <c r="E215" s="8">
        <v>3725</v>
      </c>
      <c r="F215" s="9" t="s">
        <v>3395</v>
      </c>
      <c r="G215" s="9">
        <v>11879300</v>
      </c>
    </row>
    <row r="216" spans="1:7" ht="81" x14ac:dyDescent="0.25">
      <c r="A216" s="13">
        <v>45365</v>
      </c>
      <c r="B216" s="86" t="s">
        <v>3396</v>
      </c>
      <c r="C216" s="16">
        <v>1</v>
      </c>
      <c r="D216" s="8">
        <v>3500</v>
      </c>
      <c r="E216" s="46">
        <v>3500</v>
      </c>
      <c r="F216" s="9" t="s">
        <v>3397</v>
      </c>
      <c r="G216" s="9">
        <v>26472406</v>
      </c>
    </row>
    <row r="217" spans="1:7" ht="81" x14ac:dyDescent="0.25">
      <c r="A217" s="13">
        <v>45365</v>
      </c>
      <c r="B217" s="86" t="s">
        <v>3398</v>
      </c>
      <c r="C217" s="16">
        <v>1</v>
      </c>
      <c r="D217" s="8">
        <v>18960</v>
      </c>
      <c r="E217" s="46">
        <v>18960</v>
      </c>
      <c r="F217" s="9" t="s">
        <v>1719</v>
      </c>
      <c r="G217" s="9">
        <v>26012960</v>
      </c>
    </row>
    <row r="218" spans="1:7" ht="54" x14ac:dyDescent="0.25">
      <c r="A218" s="13">
        <v>45365</v>
      </c>
      <c r="B218" s="7" t="s">
        <v>3399</v>
      </c>
      <c r="C218" s="16">
        <v>1</v>
      </c>
      <c r="D218" s="8">
        <v>12757.5</v>
      </c>
      <c r="E218" s="8">
        <v>12757.5</v>
      </c>
      <c r="F218" s="9" t="s">
        <v>3400</v>
      </c>
      <c r="G218" s="9">
        <v>86153161</v>
      </c>
    </row>
    <row r="219" spans="1:7" ht="175.5" x14ac:dyDescent="0.25">
      <c r="A219" s="13">
        <v>45365</v>
      </c>
      <c r="B219" s="7" t="s">
        <v>3401</v>
      </c>
      <c r="C219" s="16">
        <v>1</v>
      </c>
      <c r="D219" s="8">
        <v>12890</v>
      </c>
      <c r="E219" s="46">
        <v>12890</v>
      </c>
      <c r="F219" s="9" t="s">
        <v>3402</v>
      </c>
      <c r="G219" s="9">
        <v>56299419</v>
      </c>
    </row>
    <row r="220" spans="1:7" ht="135" x14ac:dyDescent="0.25">
      <c r="A220" s="13">
        <v>45365</v>
      </c>
      <c r="B220" s="7" t="s">
        <v>3403</v>
      </c>
      <c r="C220" s="16">
        <v>1</v>
      </c>
      <c r="D220" s="8">
        <v>9025</v>
      </c>
      <c r="E220" s="46">
        <v>9025</v>
      </c>
      <c r="F220" s="9" t="s">
        <v>3402</v>
      </c>
      <c r="G220" s="9">
        <v>56299419</v>
      </c>
    </row>
    <row r="221" spans="1:7" ht="40.5" x14ac:dyDescent="0.25">
      <c r="A221" s="13">
        <v>45369</v>
      </c>
      <c r="B221" s="7" t="s">
        <v>3404</v>
      </c>
      <c r="C221" s="16">
        <v>1</v>
      </c>
      <c r="D221" s="8">
        <v>1519.95</v>
      </c>
      <c r="E221" s="8">
        <v>1519.95</v>
      </c>
      <c r="F221" s="20" t="s">
        <v>3232</v>
      </c>
      <c r="G221" s="20">
        <v>32375913</v>
      </c>
    </row>
    <row r="222" spans="1:7" ht="67.5" x14ac:dyDescent="0.25">
      <c r="A222" s="13">
        <v>45369</v>
      </c>
      <c r="B222" s="7" t="s">
        <v>3405</v>
      </c>
      <c r="C222" s="16">
        <v>1</v>
      </c>
      <c r="D222" s="8">
        <v>2800</v>
      </c>
      <c r="E222" s="46">
        <v>2800</v>
      </c>
      <c r="F222" s="9" t="s">
        <v>3218</v>
      </c>
      <c r="G222" s="9">
        <v>44652275</v>
      </c>
    </row>
    <row r="223" spans="1:7" ht="81" x14ac:dyDescent="0.25">
      <c r="A223" s="13">
        <v>45369</v>
      </c>
      <c r="B223" s="7" t="s">
        <v>3406</v>
      </c>
      <c r="C223" s="16">
        <v>1</v>
      </c>
      <c r="D223" s="126">
        <v>1690</v>
      </c>
      <c r="E223" s="115">
        <v>1690</v>
      </c>
      <c r="F223" s="9" t="s">
        <v>3407</v>
      </c>
      <c r="G223" s="127" t="s">
        <v>3408</v>
      </c>
    </row>
    <row r="224" spans="1:7" ht="81" x14ac:dyDescent="0.25">
      <c r="A224" s="13">
        <v>45369</v>
      </c>
      <c r="B224" s="7" t="s">
        <v>3409</v>
      </c>
      <c r="C224" s="16">
        <v>1</v>
      </c>
      <c r="D224" s="8">
        <v>1968.75</v>
      </c>
      <c r="E224" s="8">
        <v>1968.75</v>
      </c>
      <c r="F224" s="9" t="s">
        <v>3410</v>
      </c>
      <c r="G224" s="9">
        <v>113406088</v>
      </c>
    </row>
    <row r="225" spans="1:7" ht="40.5" x14ac:dyDescent="0.25">
      <c r="A225" s="13">
        <v>45369</v>
      </c>
      <c r="B225" s="7" t="s">
        <v>3411</v>
      </c>
      <c r="C225" s="16">
        <v>1</v>
      </c>
      <c r="D225" s="8">
        <v>21740.6</v>
      </c>
      <c r="E225" s="8">
        <v>21740.6</v>
      </c>
      <c r="F225" s="9" t="s">
        <v>2502</v>
      </c>
      <c r="G225" s="9">
        <v>1539167</v>
      </c>
    </row>
    <row r="226" spans="1:7" ht="108" x14ac:dyDescent="0.25">
      <c r="A226" s="13">
        <v>45372</v>
      </c>
      <c r="B226" s="7" t="s">
        <v>3412</v>
      </c>
      <c r="C226" s="16">
        <v>1</v>
      </c>
      <c r="D226" s="8">
        <v>10000</v>
      </c>
      <c r="E226" s="8">
        <v>10000</v>
      </c>
      <c r="F226" s="9" t="s">
        <v>3206</v>
      </c>
      <c r="G226" s="9">
        <v>14199947</v>
      </c>
    </row>
    <row r="227" spans="1:7" ht="40.5" x14ac:dyDescent="0.25">
      <c r="A227" s="13">
        <v>45372</v>
      </c>
      <c r="B227" s="7" t="s">
        <v>3413</v>
      </c>
      <c r="C227" s="16">
        <v>1</v>
      </c>
      <c r="D227" s="8">
        <v>1661.1</v>
      </c>
      <c r="E227" s="8">
        <v>1661.1</v>
      </c>
      <c r="F227" s="9" t="s">
        <v>3414</v>
      </c>
      <c r="G227" s="9">
        <v>5780667</v>
      </c>
    </row>
    <row r="228" spans="1:7" ht="54" x14ac:dyDescent="0.25">
      <c r="A228" s="13">
        <v>45372</v>
      </c>
      <c r="B228" s="7" t="s">
        <v>3415</v>
      </c>
      <c r="C228" s="16">
        <v>1</v>
      </c>
      <c r="D228" s="8">
        <v>1617.3</v>
      </c>
      <c r="E228" s="8">
        <v>1617.3</v>
      </c>
      <c r="F228" s="9" t="s">
        <v>3416</v>
      </c>
      <c r="G228" s="9">
        <v>55905412</v>
      </c>
    </row>
    <row r="229" spans="1:7" ht="81" x14ac:dyDescent="0.25">
      <c r="A229" s="13">
        <v>45373</v>
      </c>
      <c r="B229" s="7" t="s">
        <v>3417</v>
      </c>
      <c r="C229" s="16">
        <v>1</v>
      </c>
      <c r="D229" s="8">
        <v>12096</v>
      </c>
      <c r="E229" s="8">
        <v>12096</v>
      </c>
      <c r="F229" s="9" t="s">
        <v>3418</v>
      </c>
      <c r="G229" s="9">
        <v>32895135</v>
      </c>
    </row>
    <row r="230" spans="1:7" ht="108" x14ac:dyDescent="0.25">
      <c r="A230" s="13">
        <v>45373</v>
      </c>
      <c r="B230" s="7" t="s">
        <v>3419</v>
      </c>
      <c r="C230" s="16">
        <v>1</v>
      </c>
      <c r="D230" s="8">
        <v>23550</v>
      </c>
      <c r="E230" s="8">
        <v>23550</v>
      </c>
      <c r="F230" s="9" t="s">
        <v>3099</v>
      </c>
      <c r="G230" s="9">
        <v>83502548</v>
      </c>
    </row>
    <row r="231" spans="1:7" ht="175.5" x14ac:dyDescent="0.25">
      <c r="A231" s="13">
        <v>45373</v>
      </c>
      <c r="B231" s="7" t="s">
        <v>3420</v>
      </c>
      <c r="C231" s="16">
        <v>1</v>
      </c>
      <c r="D231" s="8">
        <v>17921</v>
      </c>
      <c r="E231" s="8">
        <v>17921</v>
      </c>
      <c r="F231" s="9" t="s">
        <v>1295</v>
      </c>
      <c r="G231" s="9">
        <v>66545463</v>
      </c>
    </row>
    <row r="232" spans="1:7" ht="148.5" x14ac:dyDescent="0.25">
      <c r="A232" s="13">
        <v>45373</v>
      </c>
      <c r="B232" s="7" t="s">
        <v>3421</v>
      </c>
      <c r="C232" s="16">
        <v>1</v>
      </c>
      <c r="D232" s="8">
        <v>7300</v>
      </c>
      <c r="E232" s="8">
        <v>7300</v>
      </c>
      <c r="F232" s="9" t="s">
        <v>3099</v>
      </c>
      <c r="G232" s="9">
        <v>83502548</v>
      </c>
    </row>
    <row r="233" spans="1:7" ht="67.5" x14ac:dyDescent="0.25">
      <c r="A233" s="13">
        <v>45373</v>
      </c>
      <c r="B233" s="7" t="s">
        <v>3422</v>
      </c>
      <c r="C233" s="16">
        <v>1</v>
      </c>
      <c r="D233" s="8">
        <v>5300</v>
      </c>
      <c r="E233" s="46">
        <v>5300</v>
      </c>
      <c r="F233" s="9" t="s">
        <v>3423</v>
      </c>
      <c r="G233" s="37">
        <v>301400466</v>
      </c>
    </row>
    <row r="234" spans="1:7" ht="121.5" x14ac:dyDescent="0.25">
      <c r="A234" s="13">
        <v>45373</v>
      </c>
      <c r="B234" s="7" t="s">
        <v>3424</v>
      </c>
      <c r="C234" s="16">
        <v>1</v>
      </c>
      <c r="D234" s="8">
        <v>24129</v>
      </c>
      <c r="E234" s="46">
        <v>24129</v>
      </c>
      <c r="F234" s="9" t="s">
        <v>3317</v>
      </c>
      <c r="G234" s="9">
        <v>16561244</v>
      </c>
    </row>
    <row r="235" spans="1:7" ht="67.5" x14ac:dyDescent="0.25">
      <c r="A235" s="128">
        <v>45373</v>
      </c>
      <c r="B235" s="7" t="s">
        <v>3425</v>
      </c>
      <c r="C235" s="16">
        <v>1</v>
      </c>
      <c r="D235" s="8">
        <v>3500</v>
      </c>
      <c r="E235" s="46">
        <v>3500</v>
      </c>
      <c r="F235" s="10" t="s">
        <v>3397</v>
      </c>
      <c r="G235" s="25">
        <v>26742406</v>
      </c>
    </row>
    <row r="236" spans="1:7" ht="229.5" x14ac:dyDescent="0.25">
      <c r="A236" s="128">
        <v>45373</v>
      </c>
      <c r="B236" s="7" t="s">
        <v>3426</v>
      </c>
      <c r="C236" s="16">
        <v>1</v>
      </c>
      <c r="D236" s="8">
        <v>6775</v>
      </c>
      <c r="E236" s="46">
        <v>6775</v>
      </c>
      <c r="F236" s="9" t="s">
        <v>1719</v>
      </c>
      <c r="G236" s="25">
        <v>26012960</v>
      </c>
    </row>
    <row r="237" spans="1:7" ht="135" x14ac:dyDescent="0.25">
      <c r="A237" s="128">
        <v>45373</v>
      </c>
      <c r="B237" s="7" t="s">
        <v>3427</v>
      </c>
      <c r="C237" s="16">
        <v>1</v>
      </c>
      <c r="D237" s="8">
        <v>4895</v>
      </c>
      <c r="E237" s="46">
        <v>4895</v>
      </c>
      <c r="F237" s="9" t="s">
        <v>3317</v>
      </c>
      <c r="G237" s="25">
        <v>16561244</v>
      </c>
    </row>
    <row r="238" spans="1:7" ht="148.5" x14ac:dyDescent="0.25">
      <c r="A238" s="128">
        <v>45373</v>
      </c>
      <c r="B238" s="7" t="s">
        <v>3428</v>
      </c>
      <c r="C238" s="16">
        <v>1</v>
      </c>
      <c r="D238" s="8">
        <v>9140</v>
      </c>
      <c r="E238" s="46">
        <v>9140</v>
      </c>
      <c r="F238" s="9" t="s">
        <v>3317</v>
      </c>
      <c r="G238" s="25">
        <v>16561244</v>
      </c>
    </row>
    <row r="239" spans="1:7" ht="189" x14ac:dyDescent="0.25">
      <c r="A239" s="128">
        <v>45373</v>
      </c>
      <c r="B239" s="7" t="s">
        <v>3429</v>
      </c>
      <c r="C239" s="16">
        <v>1</v>
      </c>
      <c r="D239" s="8">
        <v>24850</v>
      </c>
      <c r="E239" s="8">
        <v>24850</v>
      </c>
      <c r="F239" s="9" t="s">
        <v>3374</v>
      </c>
      <c r="G239" s="9">
        <v>43439942</v>
      </c>
    </row>
    <row r="240" spans="1:7" ht="108" x14ac:dyDescent="0.25">
      <c r="A240" s="128">
        <v>45373</v>
      </c>
      <c r="B240" s="7" t="s">
        <v>3430</v>
      </c>
      <c r="C240" s="16">
        <v>1</v>
      </c>
      <c r="D240" s="8">
        <v>5492</v>
      </c>
      <c r="E240" s="46">
        <v>5492</v>
      </c>
      <c r="F240" s="9" t="s">
        <v>1295</v>
      </c>
      <c r="G240" s="9">
        <v>66545463</v>
      </c>
    </row>
    <row r="241" spans="1:7" ht="67.5" x14ac:dyDescent="0.25">
      <c r="A241" s="128">
        <v>45373</v>
      </c>
      <c r="B241" s="7" t="s">
        <v>3431</v>
      </c>
      <c r="C241" s="16">
        <v>1</v>
      </c>
      <c r="D241" s="8">
        <v>8498.9599999999991</v>
      </c>
      <c r="E241" s="46">
        <v>8498.9599999999991</v>
      </c>
      <c r="F241" s="9" t="s">
        <v>3232</v>
      </c>
      <c r="G241" s="9">
        <v>32375913</v>
      </c>
    </row>
    <row r="242" spans="1:7" ht="81" x14ac:dyDescent="0.25">
      <c r="A242" s="13">
        <v>45373</v>
      </c>
      <c r="B242" s="7" t="s">
        <v>3432</v>
      </c>
      <c r="C242" s="16">
        <v>150</v>
      </c>
      <c r="D242" s="8">
        <v>16.75</v>
      </c>
      <c r="E242" s="8">
        <f>+D242*150</f>
        <v>2512.5</v>
      </c>
      <c r="F242" s="9" t="s">
        <v>3433</v>
      </c>
      <c r="G242" s="9">
        <v>5859786</v>
      </c>
    </row>
    <row r="243" spans="1:7" ht="94.5" x14ac:dyDescent="0.25">
      <c r="A243" s="13">
        <v>45373</v>
      </c>
      <c r="B243" s="7" t="s">
        <v>3434</v>
      </c>
      <c r="C243" s="16">
        <v>1</v>
      </c>
      <c r="D243" s="8">
        <f>635+1660.5</f>
        <v>2295.5</v>
      </c>
      <c r="E243" s="8">
        <v>2295.5</v>
      </c>
      <c r="F243" s="9" t="s">
        <v>3435</v>
      </c>
      <c r="G243" s="9">
        <v>118657046</v>
      </c>
    </row>
    <row r="244" spans="1:7" ht="81" x14ac:dyDescent="0.25">
      <c r="A244" s="13">
        <v>45373</v>
      </c>
      <c r="B244" s="7" t="s">
        <v>3436</v>
      </c>
      <c r="C244" s="16">
        <v>150</v>
      </c>
      <c r="D244" s="8">
        <v>12.5</v>
      </c>
      <c r="E244" s="8">
        <f>+D244*150</f>
        <v>1875</v>
      </c>
      <c r="F244" s="9" t="s">
        <v>3437</v>
      </c>
      <c r="G244" s="9">
        <v>25631918</v>
      </c>
    </row>
    <row r="245" spans="1:7" ht="67.5" x14ac:dyDescent="0.25">
      <c r="A245" s="13">
        <v>45373</v>
      </c>
      <c r="B245" s="7" t="s">
        <v>3438</v>
      </c>
      <c r="C245" s="16">
        <v>1000</v>
      </c>
      <c r="D245" s="8">
        <v>22.98</v>
      </c>
      <c r="E245" s="8">
        <f>+D245*1000</f>
        <v>22980</v>
      </c>
      <c r="F245" s="9" t="s">
        <v>3439</v>
      </c>
      <c r="G245" s="9">
        <v>92997694</v>
      </c>
    </row>
    <row r="246" spans="1:7" x14ac:dyDescent="0.25">
      <c r="A246" s="209" t="s">
        <v>3552</v>
      </c>
      <c r="B246" s="210"/>
      <c r="C246" s="210"/>
      <c r="D246" s="210"/>
      <c r="E246" s="210"/>
      <c r="F246" s="210"/>
      <c r="G246" s="210"/>
    </row>
    <row r="247" spans="1:7" ht="135" x14ac:dyDescent="0.25">
      <c r="A247" s="13">
        <v>45383</v>
      </c>
      <c r="B247" s="7" t="s">
        <v>3440</v>
      </c>
      <c r="C247" s="12">
        <v>1</v>
      </c>
      <c r="D247" s="8">
        <v>13425</v>
      </c>
      <c r="E247" s="46">
        <v>13425</v>
      </c>
      <c r="F247" s="9" t="s">
        <v>3441</v>
      </c>
      <c r="G247" s="9">
        <v>5401453</v>
      </c>
    </row>
    <row r="248" spans="1:7" ht="175.5" x14ac:dyDescent="0.25">
      <c r="A248" s="13">
        <v>45383</v>
      </c>
      <c r="B248" s="7" t="s">
        <v>3442</v>
      </c>
      <c r="C248" s="12">
        <v>1</v>
      </c>
      <c r="D248" s="8">
        <v>2930</v>
      </c>
      <c r="E248" s="46">
        <v>2930</v>
      </c>
      <c r="F248" s="9" t="s">
        <v>1300</v>
      </c>
      <c r="G248" s="9">
        <v>6665497</v>
      </c>
    </row>
    <row r="249" spans="1:7" ht="67.5" x14ac:dyDescent="0.25">
      <c r="A249" s="13">
        <v>45383</v>
      </c>
      <c r="B249" s="7" t="s">
        <v>3443</v>
      </c>
      <c r="C249" s="12">
        <v>1</v>
      </c>
      <c r="D249" s="8">
        <v>11255</v>
      </c>
      <c r="E249" s="46">
        <v>11255</v>
      </c>
      <c r="F249" s="9" t="s">
        <v>1420</v>
      </c>
      <c r="G249" s="9">
        <v>5623758</v>
      </c>
    </row>
    <row r="250" spans="1:7" ht="94.5" x14ac:dyDescent="0.25">
      <c r="A250" s="13">
        <v>45383</v>
      </c>
      <c r="B250" s="7" t="s">
        <v>3444</v>
      </c>
      <c r="C250" s="12">
        <v>1</v>
      </c>
      <c r="D250" s="8">
        <v>3910</v>
      </c>
      <c r="E250" s="8">
        <v>3910</v>
      </c>
      <c r="F250" s="9" t="s">
        <v>3445</v>
      </c>
      <c r="G250" s="9">
        <v>89771125</v>
      </c>
    </row>
    <row r="251" spans="1:7" ht="405" x14ac:dyDescent="0.25">
      <c r="A251" s="13">
        <v>45384</v>
      </c>
      <c r="B251" s="7" t="s">
        <v>3446</v>
      </c>
      <c r="C251" s="12">
        <v>1</v>
      </c>
      <c r="D251" s="8">
        <v>23280</v>
      </c>
      <c r="E251" s="8">
        <v>23280</v>
      </c>
      <c r="F251" s="9" t="s">
        <v>3447</v>
      </c>
      <c r="G251" s="9">
        <v>29780004</v>
      </c>
    </row>
    <row r="252" spans="1:7" ht="148.5" x14ac:dyDescent="0.25">
      <c r="A252" s="13">
        <v>45384</v>
      </c>
      <c r="B252" s="7" t="s">
        <v>3448</v>
      </c>
      <c r="C252" s="12">
        <v>1</v>
      </c>
      <c r="D252" s="8">
        <v>24700</v>
      </c>
      <c r="E252" s="8">
        <v>24700</v>
      </c>
      <c r="F252" s="9" t="s">
        <v>1559</v>
      </c>
      <c r="G252" s="9">
        <v>91853826</v>
      </c>
    </row>
    <row r="253" spans="1:7" ht="121.5" x14ac:dyDescent="0.25">
      <c r="A253" s="13">
        <v>45384</v>
      </c>
      <c r="B253" s="7" t="s">
        <v>3449</v>
      </c>
      <c r="C253" s="12">
        <v>1</v>
      </c>
      <c r="D253" s="8">
        <v>3250</v>
      </c>
      <c r="E253" s="8">
        <v>3250</v>
      </c>
      <c r="F253" s="9" t="s">
        <v>3161</v>
      </c>
      <c r="G253" s="9">
        <v>44345372</v>
      </c>
    </row>
    <row r="254" spans="1:7" ht="216" x14ac:dyDescent="0.25">
      <c r="A254" s="13">
        <v>45384</v>
      </c>
      <c r="B254" s="7" t="s">
        <v>3450</v>
      </c>
      <c r="C254" s="12">
        <v>1</v>
      </c>
      <c r="D254" s="87">
        <v>20528</v>
      </c>
      <c r="E254" s="8">
        <v>20528</v>
      </c>
      <c r="F254" s="9" t="s">
        <v>3317</v>
      </c>
      <c r="G254" s="9">
        <v>16561244</v>
      </c>
    </row>
    <row r="255" spans="1:7" ht="94.5" x14ac:dyDescent="0.25">
      <c r="A255" s="13">
        <v>45384</v>
      </c>
      <c r="B255" s="7" t="s">
        <v>3451</v>
      </c>
      <c r="C255" s="12">
        <v>1</v>
      </c>
      <c r="D255" s="8">
        <v>11750</v>
      </c>
      <c r="E255" s="8">
        <v>11750</v>
      </c>
      <c r="F255" s="9" t="s">
        <v>993</v>
      </c>
      <c r="G255" s="9">
        <v>46720111</v>
      </c>
    </row>
    <row r="256" spans="1:7" ht="162" x14ac:dyDescent="0.25">
      <c r="A256" s="13">
        <v>45384</v>
      </c>
      <c r="B256" s="7" t="s">
        <v>3452</v>
      </c>
      <c r="C256" s="12">
        <v>1</v>
      </c>
      <c r="D256" s="8">
        <v>24515</v>
      </c>
      <c r="E256" s="46">
        <v>24515</v>
      </c>
      <c r="F256" s="9" t="s">
        <v>3099</v>
      </c>
      <c r="G256" s="9">
        <v>83502548</v>
      </c>
    </row>
    <row r="257" spans="1:7" ht="67.5" x14ac:dyDescent="0.25">
      <c r="A257" s="13">
        <v>45384</v>
      </c>
      <c r="B257" s="7" t="s">
        <v>3453</v>
      </c>
      <c r="C257" s="12">
        <f>+E257/D257</f>
        <v>300</v>
      </c>
      <c r="D257" s="8">
        <v>18.350000000000001</v>
      </c>
      <c r="E257" s="8">
        <f>+D257*300</f>
        <v>5505</v>
      </c>
      <c r="F257" s="9" t="s">
        <v>3454</v>
      </c>
      <c r="G257" s="9">
        <v>66658675</v>
      </c>
    </row>
    <row r="258" spans="1:7" ht="148.5" x14ac:dyDescent="0.25">
      <c r="A258" s="13">
        <v>45384</v>
      </c>
      <c r="B258" s="7" t="s">
        <v>3455</v>
      </c>
      <c r="C258" s="12">
        <v>1</v>
      </c>
      <c r="D258" s="8">
        <f>2120+280+11600</f>
        <v>14000</v>
      </c>
      <c r="E258" s="8">
        <v>14000</v>
      </c>
      <c r="F258" s="9" t="s">
        <v>3454</v>
      </c>
      <c r="G258" s="9">
        <v>66658675</v>
      </c>
    </row>
    <row r="259" spans="1:7" ht="135" x14ac:dyDescent="0.25">
      <c r="A259" s="13">
        <v>45384</v>
      </c>
      <c r="B259" s="7" t="s">
        <v>3456</v>
      </c>
      <c r="C259" s="12">
        <v>1</v>
      </c>
      <c r="D259" s="8">
        <f>480+405+4600+677.5</f>
        <v>6162.5</v>
      </c>
      <c r="E259" s="46">
        <v>6162.5</v>
      </c>
      <c r="F259" s="9" t="s">
        <v>946</v>
      </c>
      <c r="G259" s="9">
        <v>38231425</v>
      </c>
    </row>
    <row r="260" spans="1:7" ht="54" x14ac:dyDescent="0.25">
      <c r="A260" s="13">
        <v>45384</v>
      </c>
      <c r="B260" s="7" t="s">
        <v>3457</v>
      </c>
      <c r="C260" s="12">
        <f>+E260/D260</f>
        <v>50</v>
      </c>
      <c r="D260" s="8">
        <v>171</v>
      </c>
      <c r="E260" s="46">
        <f>+D260*50</f>
        <v>8550</v>
      </c>
      <c r="F260" s="9" t="s">
        <v>1825</v>
      </c>
      <c r="G260" s="9">
        <v>99543141</v>
      </c>
    </row>
    <row r="261" spans="1:7" ht="189" x14ac:dyDescent="0.25">
      <c r="A261" s="13">
        <v>45386</v>
      </c>
      <c r="B261" s="7" t="s">
        <v>3458</v>
      </c>
      <c r="C261" s="12">
        <v>1</v>
      </c>
      <c r="D261" s="8">
        <v>22228</v>
      </c>
      <c r="E261" s="46">
        <v>22228</v>
      </c>
      <c r="F261" s="9" t="s">
        <v>3099</v>
      </c>
      <c r="G261" s="9">
        <v>83502548</v>
      </c>
    </row>
    <row r="262" spans="1:7" ht="121.5" x14ac:dyDescent="0.25">
      <c r="A262" s="13">
        <v>45386</v>
      </c>
      <c r="B262" s="7" t="s">
        <v>3459</v>
      </c>
      <c r="C262" s="12">
        <v>1</v>
      </c>
      <c r="D262" s="8">
        <v>14300</v>
      </c>
      <c r="E262" s="46">
        <v>14300</v>
      </c>
      <c r="F262" s="9" t="s">
        <v>1719</v>
      </c>
      <c r="G262" s="9">
        <v>26012960</v>
      </c>
    </row>
    <row r="263" spans="1:7" ht="135" x14ac:dyDescent="0.25">
      <c r="A263" s="13">
        <v>45386</v>
      </c>
      <c r="B263" s="7" t="s">
        <v>3460</v>
      </c>
      <c r="C263" s="12">
        <v>1</v>
      </c>
      <c r="D263" s="8">
        <v>6187.5</v>
      </c>
      <c r="E263" s="8">
        <v>6187.5</v>
      </c>
      <c r="F263" s="9" t="s">
        <v>3019</v>
      </c>
      <c r="G263" s="9">
        <v>120026066</v>
      </c>
    </row>
    <row r="264" spans="1:7" ht="175.5" x14ac:dyDescent="0.25">
      <c r="A264" s="13">
        <v>45390</v>
      </c>
      <c r="B264" s="7" t="s">
        <v>3461</v>
      </c>
      <c r="C264" s="12">
        <v>1</v>
      </c>
      <c r="D264" s="8">
        <v>14224</v>
      </c>
      <c r="E264" s="8">
        <v>14224</v>
      </c>
      <c r="F264" s="9" t="s">
        <v>3317</v>
      </c>
      <c r="G264" s="9">
        <v>16561244</v>
      </c>
    </row>
    <row r="265" spans="1:7" ht="94.5" x14ac:dyDescent="0.25">
      <c r="A265" s="6">
        <v>45391</v>
      </c>
      <c r="B265" s="7" t="s">
        <v>3462</v>
      </c>
      <c r="C265" s="12">
        <f>+E265/D265</f>
        <v>50</v>
      </c>
      <c r="D265" s="84">
        <v>80</v>
      </c>
      <c r="E265" s="84">
        <f>+D265*50</f>
        <v>4000</v>
      </c>
      <c r="F265" s="129" t="s">
        <v>3463</v>
      </c>
      <c r="G265" s="129">
        <v>1532227</v>
      </c>
    </row>
    <row r="266" spans="1:7" ht="121.5" x14ac:dyDescent="0.25">
      <c r="A266" s="13">
        <v>45391</v>
      </c>
      <c r="B266" s="7" t="s">
        <v>3464</v>
      </c>
      <c r="C266" s="12">
        <v>1</v>
      </c>
      <c r="D266" s="8">
        <v>6360</v>
      </c>
      <c r="E266" s="8">
        <v>6360</v>
      </c>
      <c r="F266" s="129" t="s">
        <v>3465</v>
      </c>
      <c r="G266" s="129">
        <v>4851498</v>
      </c>
    </row>
    <row r="267" spans="1:7" ht="108" x14ac:dyDescent="0.25">
      <c r="A267" s="13">
        <v>45391</v>
      </c>
      <c r="B267" s="7" t="s">
        <v>3466</v>
      </c>
      <c r="C267" s="12">
        <v>1</v>
      </c>
      <c r="D267" s="8">
        <v>2970</v>
      </c>
      <c r="E267" s="8">
        <v>2970</v>
      </c>
      <c r="F267" s="9" t="s">
        <v>3161</v>
      </c>
      <c r="G267" s="9">
        <v>44345372</v>
      </c>
    </row>
    <row r="268" spans="1:7" ht="108" x14ac:dyDescent="0.25">
      <c r="A268" s="13">
        <v>45391</v>
      </c>
      <c r="B268" s="7" t="s">
        <v>3467</v>
      </c>
      <c r="C268" s="12">
        <v>1</v>
      </c>
      <c r="D268" s="8">
        <v>1875</v>
      </c>
      <c r="E268" s="8">
        <v>1875</v>
      </c>
      <c r="F268" s="9" t="s">
        <v>3222</v>
      </c>
      <c r="G268" s="9">
        <v>19502052</v>
      </c>
    </row>
    <row r="269" spans="1:7" ht="108" x14ac:dyDescent="0.25">
      <c r="A269" s="13">
        <v>45391</v>
      </c>
      <c r="B269" s="7" t="s">
        <v>3468</v>
      </c>
      <c r="C269" s="12">
        <v>1</v>
      </c>
      <c r="D269" s="8">
        <v>2150</v>
      </c>
      <c r="E269" s="8">
        <v>2150</v>
      </c>
      <c r="F269" s="9" t="s">
        <v>3469</v>
      </c>
      <c r="G269" s="9">
        <v>727369</v>
      </c>
    </row>
    <row r="270" spans="1:7" ht="121.5" x14ac:dyDescent="0.25">
      <c r="A270" s="13">
        <v>45392</v>
      </c>
      <c r="B270" s="7" t="s">
        <v>3470</v>
      </c>
      <c r="C270" s="12">
        <v>1</v>
      </c>
      <c r="D270" s="8">
        <v>10998</v>
      </c>
      <c r="E270" s="8">
        <v>10998</v>
      </c>
      <c r="F270" s="9" t="s">
        <v>3471</v>
      </c>
      <c r="G270" s="9">
        <v>7267525</v>
      </c>
    </row>
    <row r="271" spans="1:7" ht="54" x14ac:dyDescent="0.25">
      <c r="A271" s="13">
        <v>45392</v>
      </c>
      <c r="B271" s="7" t="s">
        <v>3472</v>
      </c>
      <c r="C271" s="12">
        <v>1</v>
      </c>
      <c r="D271" s="8">
        <v>18760</v>
      </c>
      <c r="E271" s="8">
        <v>18760</v>
      </c>
      <c r="F271" s="9" t="s">
        <v>3473</v>
      </c>
      <c r="G271" s="51">
        <v>29541158</v>
      </c>
    </row>
    <row r="272" spans="1:7" ht="81" x14ac:dyDescent="0.25">
      <c r="A272" s="13">
        <v>45392</v>
      </c>
      <c r="B272" s="7" t="s">
        <v>3474</v>
      </c>
      <c r="C272" s="12">
        <v>1</v>
      </c>
      <c r="D272" s="8">
        <v>21196</v>
      </c>
      <c r="E272" s="8">
        <v>21196</v>
      </c>
      <c r="F272" s="9" t="s">
        <v>3127</v>
      </c>
      <c r="G272" s="9">
        <v>979767</v>
      </c>
    </row>
    <row r="273" spans="1:7" ht="81" x14ac:dyDescent="0.25">
      <c r="A273" s="13">
        <v>45392</v>
      </c>
      <c r="B273" s="7" t="s">
        <v>3475</v>
      </c>
      <c r="C273" s="12">
        <v>1</v>
      </c>
      <c r="D273" s="8">
        <v>1400</v>
      </c>
      <c r="E273" s="8">
        <v>1400</v>
      </c>
      <c r="F273" s="9" t="s">
        <v>2934</v>
      </c>
      <c r="G273" s="9">
        <v>7100574</v>
      </c>
    </row>
    <row r="274" spans="1:7" ht="175.5" x14ac:dyDescent="0.25">
      <c r="A274" s="13">
        <v>45392</v>
      </c>
      <c r="B274" s="7" t="s">
        <v>3476</v>
      </c>
      <c r="C274" s="12">
        <v>1</v>
      </c>
      <c r="D274" s="8">
        <v>9718</v>
      </c>
      <c r="E274" s="8">
        <v>9718</v>
      </c>
      <c r="F274" s="9" t="s">
        <v>1295</v>
      </c>
      <c r="G274" s="9">
        <v>66545463</v>
      </c>
    </row>
    <row r="275" spans="1:7" ht="81" x14ac:dyDescent="0.25">
      <c r="A275" s="13">
        <v>45393</v>
      </c>
      <c r="B275" s="7" t="s">
        <v>3477</v>
      </c>
      <c r="C275" s="12">
        <v>1</v>
      </c>
      <c r="D275" s="8">
        <v>4500</v>
      </c>
      <c r="E275" s="8">
        <v>4500</v>
      </c>
      <c r="F275" s="9" t="s">
        <v>3478</v>
      </c>
      <c r="G275" s="9">
        <v>119643820</v>
      </c>
    </row>
    <row r="276" spans="1:7" ht="202.5" x14ac:dyDescent="0.25">
      <c r="A276" s="13">
        <v>45393</v>
      </c>
      <c r="B276" s="7" t="s">
        <v>3479</v>
      </c>
      <c r="C276" s="12">
        <v>1</v>
      </c>
      <c r="D276" s="8">
        <v>1521.6</v>
      </c>
      <c r="E276" s="8">
        <v>1521.6</v>
      </c>
      <c r="F276" s="9" t="s">
        <v>3480</v>
      </c>
      <c r="G276" s="9">
        <v>81766173</v>
      </c>
    </row>
    <row r="277" spans="1:7" ht="135" x14ac:dyDescent="0.25">
      <c r="A277" s="13">
        <v>45393</v>
      </c>
      <c r="B277" s="7" t="s">
        <v>3481</v>
      </c>
      <c r="C277" s="12">
        <v>1</v>
      </c>
      <c r="D277" s="8">
        <v>2055</v>
      </c>
      <c r="E277" s="46">
        <v>2055</v>
      </c>
      <c r="F277" s="9" t="s">
        <v>2443</v>
      </c>
      <c r="G277" s="9">
        <v>116468386</v>
      </c>
    </row>
    <row r="278" spans="1:7" ht="148.5" x14ac:dyDescent="0.25">
      <c r="A278" s="13">
        <v>45394</v>
      </c>
      <c r="B278" s="7" t="s">
        <v>3482</v>
      </c>
      <c r="C278" s="12">
        <v>1</v>
      </c>
      <c r="D278" s="8">
        <v>23820</v>
      </c>
      <c r="E278" s="46">
        <f>11910*2</f>
        <v>23820</v>
      </c>
      <c r="F278" s="9" t="s">
        <v>1837</v>
      </c>
      <c r="G278" s="9">
        <v>16548590</v>
      </c>
    </row>
    <row r="279" spans="1:7" ht="54" x14ac:dyDescent="0.25">
      <c r="A279" s="13">
        <v>45394</v>
      </c>
      <c r="B279" s="7" t="s">
        <v>3483</v>
      </c>
      <c r="C279" s="12">
        <v>1</v>
      </c>
      <c r="D279" s="8">
        <v>24715</v>
      </c>
      <c r="E279" s="8">
        <v>24715</v>
      </c>
      <c r="F279" s="9" t="s">
        <v>3161</v>
      </c>
      <c r="G279" s="9">
        <v>44345372</v>
      </c>
    </row>
    <row r="280" spans="1:7" ht="243" x14ac:dyDescent="0.25">
      <c r="A280" s="13">
        <v>45394</v>
      </c>
      <c r="B280" s="7" t="s">
        <v>3484</v>
      </c>
      <c r="C280" s="12">
        <v>1</v>
      </c>
      <c r="D280" s="8">
        <v>10446.1</v>
      </c>
      <c r="E280" s="46">
        <v>10446.1</v>
      </c>
      <c r="F280" s="9" t="s">
        <v>3149</v>
      </c>
      <c r="G280" s="9">
        <v>102226474</v>
      </c>
    </row>
    <row r="281" spans="1:7" ht="108" x14ac:dyDescent="0.25">
      <c r="A281" s="13">
        <v>45394</v>
      </c>
      <c r="B281" s="7" t="s">
        <v>3485</v>
      </c>
      <c r="C281" s="12">
        <v>1</v>
      </c>
      <c r="D281" s="8">
        <v>24610.82</v>
      </c>
      <c r="E281" s="8">
        <v>24610.82</v>
      </c>
      <c r="F281" s="9" t="s">
        <v>1559</v>
      </c>
      <c r="G281" s="9">
        <v>91853826</v>
      </c>
    </row>
    <row r="282" spans="1:7" ht="121.5" x14ac:dyDescent="0.25">
      <c r="A282" s="13">
        <v>45394</v>
      </c>
      <c r="B282" s="7" t="s">
        <v>3486</v>
      </c>
      <c r="C282" s="12">
        <v>1</v>
      </c>
      <c r="D282" s="8">
        <v>3948.89</v>
      </c>
      <c r="E282" s="46">
        <v>3948.89</v>
      </c>
      <c r="F282" s="9" t="s">
        <v>3487</v>
      </c>
      <c r="G282" s="9">
        <v>44141181</v>
      </c>
    </row>
    <row r="283" spans="1:7" ht="67.5" x14ac:dyDescent="0.25">
      <c r="A283" s="13">
        <v>45397</v>
      </c>
      <c r="B283" s="7" t="s">
        <v>3488</v>
      </c>
      <c r="C283" s="12">
        <v>1</v>
      </c>
      <c r="D283" s="8">
        <v>24940.799999999999</v>
      </c>
      <c r="E283" s="46">
        <v>24940.799999999999</v>
      </c>
      <c r="F283" s="13" t="s">
        <v>2664</v>
      </c>
      <c r="G283" s="9">
        <v>5531209</v>
      </c>
    </row>
    <row r="284" spans="1:7" ht="94.5" x14ac:dyDescent="0.25">
      <c r="A284" s="13">
        <v>45397</v>
      </c>
      <c r="B284" s="7" t="s">
        <v>3489</v>
      </c>
      <c r="C284" s="12">
        <v>1</v>
      </c>
      <c r="D284" s="8">
        <v>24276</v>
      </c>
      <c r="E284" s="46">
        <v>24276</v>
      </c>
      <c r="F284" s="13" t="s">
        <v>2592</v>
      </c>
      <c r="G284" s="9">
        <v>25917579</v>
      </c>
    </row>
    <row r="285" spans="1:7" ht="81" x14ac:dyDescent="0.25">
      <c r="A285" s="13">
        <v>45398</v>
      </c>
      <c r="B285" s="43" t="s">
        <v>3490</v>
      </c>
      <c r="C285" s="12">
        <v>1</v>
      </c>
      <c r="D285" s="8">
        <v>24960</v>
      </c>
      <c r="E285" s="46">
        <v>24960</v>
      </c>
      <c r="F285" s="13" t="s">
        <v>2443</v>
      </c>
      <c r="G285" s="9">
        <v>116468386</v>
      </c>
    </row>
    <row r="286" spans="1:7" ht="229.5" x14ac:dyDescent="0.25">
      <c r="A286" s="13">
        <v>45398</v>
      </c>
      <c r="B286" s="43" t="s">
        <v>3491</v>
      </c>
      <c r="C286" s="12">
        <v>1</v>
      </c>
      <c r="D286" s="8">
        <v>20162.5</v>
      </c>
      <c r="E286" s="8">
        <v>20162.5</v>
      </c>
      <c r="F286" s="13" t="s">
        <v>1559</v>
      </c>
      <c r="G286" s="9">
        <v>91853826</v>
      </c>
    </row>
    <row r="287" spans="1:7" ht="135" x14ac:dyDescent="0.25">
      <c r="A287" s="13">
        <v>45399</v>
      </c>
      <c r="B287" s="43" t="s">
        <v>3492</v>
      </c>
      <c r="C287" s="12">
        <v>1</v>
      </c>
      <c r="D287" s="8">
        <v>24712.5</v>
      </c>
      <c r="E287" s="8">
        <v>24712.5</v>
      </c>
      <c r="F287" s="9" t="s">
        <v>1719</v>
      </c>
      <c r="G287" s="9">
        <v>26012960</v>
      </c>
    </row>
    <row r="288" spans="1:7" ht="67.5" x14ac:dyDescent="0.25">
      <c r="A288" s="13">
        <v>45399</v>
      </c>
      <c r="B288" s="43" t="s">
        <v>3493</v>
      </c>
      <c r="C288" s="12">
        <v>1</v>
      </c>
      <c r="D288" s="8">
        <v>15008</v>
      </c>
      <c r="E288" s="8">
        <v>15008</v>
      </c>
      <c r="F288" s="9" t="s">
        <v>3494</v>
      </c>
      <c r="G288" s="9">
        <v>83039007</v>
      </c>
    </row>
    <row r="289" spans="1:7" ht="189" x14ac:dyDescent="0.25">
      <c r="A289" s="13">
        <v>45399</v>
      </c>
      <c r="B289" s="7" t="s">
        <v>3495</v>
      </c>
      <c r="C289" s="12">
        <v>1</v>
      </c>
      <c r="D289" s="46">
        <v>8100</v>
      </c>
      <c r="E289" s="46">
        <v>8100</v>
      </c>
      <c r="F289" s="9" t="s">
        <v>1719</v>
      </c>
      <c r="G289" s="9">
        <v>26012960</v>
      </c>
    </row>
    <row r="290" spans="1:7" ht="108" x14ac:dyDescent="0.25">
      <c r="A290" s="13">
        <v>45399</v>
      </c>
      <c r="B290" s="7" t="s">
        <v>3496</v>
      </c>
      <c r="C290" s="12">
        <v>1</v>
      </c>
      <c r="D290" s="46">
        <v>1290.5999999999999</v>
      </c>
      <c r="E290" s="46">
        <v>1290.5999999999999</v>
      </c>
      <c r="F290" s="9" t="s">
        <v>3317</v>
      </c>
      <c r="G290" s="9">
        <v>16561244</v>
      </c>
    </row>
    <row r="291" spans="1:7" ht="54" x14ac:dyDescent="0.25">
      <c r="A291" s="13">
        <v>45400</v>
      </c>
      <c r="B291" s="7" t="s">
        <v>3497</v>
      </c>
      <c r="C291" s="12">
        <v>1</v>
      </c>
      <c r="D291" s="46">
        <v>18345</v>
      </c>
      <c r="E291" s="46">
        <v>18345</v>
      </c>
      <c r="F291" s="9" t="s">
        <v>2436</v>
      </c>
      <c r="G291" s="51">
        <v>5623758</v>
      </c>
    </row>
    <row r="292" spans="1:7" ht="243" x14ac:dyDescent="0.25">
      <c r="A292" s="13">
        <v>45400</v>
      </c>
      <c r="B292" s="7" t="s">
        <v>3498</v>
      </c>
      <c r="C292" s="12">
        <v>1</v>
      </c>
      <c r="D292" s="46">
        <v>20937</v>
      </c>
      <c r="E292" s="46">
        <v>20937</v>
      </c>
      <c r="F292" s="9" t="s">
        <v>3317</v>
      </c>
      <c r="G292" s="9">
        <v>16561244</v>
      </c>
    </row>
    <row r="293" spans="1:7" ht="283.5" x14ac:dyDescent="0.25">
      <c r="A293" s="13">
        <v>45400</v>
      </c>
      <c r="B293" s="7" t="s">
        <v>3499</v>
      </c>
      <c r="C293" s="12">
        <v>1</v>
      </c>
      <c r="D293" s="46">
        <v>24725</v>
      </c>
      <c r="E293" s="46">
        <v>24725</v>
      </c>
      <c r="F293" s="9" t="s">
        <v>566</v>
      </c>
      <c r="G293" s="9">
        <v>30203333</v>
      </c>
    </row>
    <row r="294" spans="1:7" ht="121.5" x14ac:dyDescent="0.25">
      <c r="A294" s="13">
        <v>45400</v>
      </c>
      <c r="B294" s="7" t="s">
        <v>3500</v>
      </c>
      <c r="C294" s="12">
        <v>1</v>
      </c>
      <c r="D294" s="46">
        <v>7725</v>
      </c>
      <c r="E294" s="46">
        <v>7725</v>
      </c>
      <c r="F294" s="9" t="s">
        <v>1628</v>
      </c>
      <c r="G294" s="9">
        <v>62869396</v>
      </c>
    </row>
    <row r="295" spans="1:7" ht="67.5" x14ac:dyDescent="0.25">
      <c r="A295" s="13">
        <v>45400</v>
      </c>
      <c r="B295" s="7" t="s">
        <v>3501</v>
      </c>
      <c r="C295" s="12">
        <v>1</v>
      </c>
      <c r="D295" s="46">
        <v>8175.48</v>
      </c>
      <c r="E295" s="46">
        <v>8175.48</v>
      </c>
      <c r="F295" s="9" t="s">
        <v>3099</v>
      </c>
      <c r="G295" s="9">
        <v>83502548</v>
      </c>
    </row>
    <row r="296" spans="1:7" ht="148.5" x14ac:dyDescent="0.25">
      <c r="A296" s="13">
        <v>45400</v>
      </c>
      <c r="B296" s="7" t="s">
        <v>3502</v>
      </c>
      <c r="C296" s="12">
        <v>1</v>
      </c>
      <c r="D296" s="46">
        <v>11906</v>
      </c>
      <c r="E296" s="46">
        <v>11906</v>
      </c>
      <c r="F296" s="9" t="s">
        <v>3503</v>
      </c>
      <c r="G296" s="9">
        <v>44128304</v>
      </c>
    </row>
    <row r="297" spans="1:7" ht="108" x14ac:dyDescent="0.25">
      <c r="A297" s="13">
        <v>45401</v>
      </c>
      <c r="B297" s="7" t="s">
        <v>3504</v>
      </c>
      <c r="C297" s="12">
        <v>1</v>
      </c>
      <c r="D297" s="46">
        <v>25000</v>
      </c>
      <c r="E297" s="46">
        <v>25000</v>
      </c>
      <c r="F297" s="9" t="s">
        <v>3505</v>
      </c>
      <c r="G297" s="9">
        <v>51144417</v>
      </c>
    </row>
    <row r="298" spans="1:7" ht="81" x14ac:dyDescent="0.25">
      <c r="A298" s="13">
        <v>45401</v>
      </c>
      <c r="B298" s="7" t="s">
        <v>3506</v>
      </c>
      <c r="C298" s="12">
        <v>1</v>
      </c>
      <c r="D298" s="46">
        <v>1600</v>
      </c>
      <c r="E298" s="46">
        <v>1600</v>
      </c>
      <c r="F298" s="9" t="s">
        <v>1719</v>
      </c>
      <c r="G298" s="9">
        <v>26012960</v>
      </c>
    </row>
    <row r="299" spans="1:7" ht="40.5" x14ac:dyDescent="0.25">
      <c r="A299" s="13">
        <v>45404</v>
      </c>
      <c r="B299" s="7" t="s">
        <v>3507</v>
      </c>
      <c r="C299" s="12">
        <f>+E299/D299</f>
        <v>20</v>
      </c>
      <c r="D299" s="46">
        <v>2347</v>
      </c>
      <c r="E299" s="46">
        <v>46940</v>
      </c>
      <c r="F299" s="9" t="s">
        <v>3508</v>
      </c>
      <c r="G299" s="9">
        <v>5941679</v>
      </c>
    </row>
    <row r="300" spans="1:7" ht="67.5" x14ac:dyDescent="0.25">
      <c r="A300" s="13">
        <v>45405</v>
      </c>
      <c r="B300" s="7" t="s">
        <v>3509</v>
      </c>
      <c r="C300" s="12">
        <f>+E300/D300</f>
        <v>500.00000000000006</v>
      </c>
      <c r="D300" s="46">
        <v>6.1</v>
      </c>
      <c r="E300" s="46">
        <f>+D300*500</f>
        <v>3050</v>
      </c>
      <c r="F300" s="9" t="s">
        <v>946</v>
      </c>
      <c r="G300" s="9">
        <v>38231425</v>
      </c>
    </row>
    <row r="301" spans="1:7" ht="81" x14ac:dyDescent="0.25">
      <c r="A301" s="13">
        <v>45405</v>
      </c>
      <c r="B301" s="7" t="s">
        <v>3510</v>
      </c>
      <c r="C301" s="12">
        <f>+E301/D301</f>
        <v>200</v>
      </c>
      <c r="D301" s="46">
        <v>90.86</v>
      </c>
      <c r="E301" s="46">
        <f>+D301*200</f>
        <v>18172</v>
      </c>
      <c r="F301" s="9" t="s">
        <v>946</v>
      </c>
      <c r="G301" s="9">
        <v>38231425</v>
      </c>
    </row>
    <row r="302" spans="1:7" ht="81" x14ac:dyDescent="0.25">
      <c r="A302" s="13">
        <v>45405</v>
      </c>
      <c r="B302" s="7" t="s">
        <v>3511</v>
      </c>
      <c r="C302" s="12">
        <f>+E302/D302</f>
        <v>300</v>
      </c>
      <c r="D302" s="46">
        <v>39.020000000000003</v>
      </c>
      <c r="E302" s="46">
        <f>+D302*300</f>
        <v>11706.000000000002</v>
      </c>
      <c r="F302" s="9" t="s">
        <v>3108</v>
      </c>
      <c r="G302" s="9">
        <v>4851498</v>
      </c>
    </row>
    <row r="303" spans="1:7" ht="94.5" x14ac:dyDescent="0.25">
      <c r="A303" s="13">
        <v>45405</v>
      </c>
      <c r="B303" s="7" t="s">
        <v>3512</v>
      </c>
      <c r="C303" s="12">
        <f>+E303/D303</f>
        <v>5000</v>
      </c>
      <c r="D303" s="46">
        <v>2.1</v>
      </c>
      <c r="E303" s="46">
        <f>+D303*5000</f>
        <v>10500</v>
      </c>
      <c r="F303" s="9" t="s">
        <v>1354</v>
      </c>
      <c r="G303" s="9">
        <v>61463868</v>
      </c>
    </row>
    <row r="304" spans="1:7" ht="54" x14ac:dyDescent="0.25">
      <c r="A304" s="13">
        <v>45405</v>
      </c>
      <c r="B304" s="7" t="s">
        <v>3513</v>
      </c>
      <c r="C304" s="12">
        <v>1</v>
      </c>
      <c r="D304" s="46">
        <v>2550</v>
      </c>
      <c r="E304" s="46">
        <v>2550</v>
      </c>
      <c r="F304" s="9" t="s">
        <v>3514</v>
      </c>
      <c r="G304" s="20">
        <v>109838475</v>
      </c>
    </row>
    <row r="305" spans="1:7" ht="162" x14ac:dyDescent="0.25">
      <c r="A305" s="13">
        <v>45405</v>
      </c>
      <c r="B305" s="7" t="s">
        <v>3515</v>
      </c>
      <c r="C305" s="12">
        <v>1</v>
      </c>
      <c r="D305" s="46">
        <v>9800</v>
      </c>
      <c r="E305" s="46">
        <v>9800</v>
      </c>
      <c r="F305" s="9" t="s">
        <v>3516</v>
      </c>
      <c r="G305" s="9">
        <v>110006283</v>
      </c>
    </row>
    <row r="306" spans="1:7" ht="81" x14ac:dyDescent="0.25">
      <c r="A306" s="13">
        <v>45405</v>
      </c>
      <c r="B306" s="7" t="s">
        <v>3517</v>
      </c>
      <c r="C306" s="12">
        <v>1</v>
      </c>
      <c r="D306" s="46">
        <v>10800</v>
      </c>
      <c r="E306" s="46">
        <v>10800</v>
      </c>
      <c r="F306" s="9" t="s">
        <v>3108</v>
      </c>
      <c r="G306" s="9">
        <v>4851498</v>
      </c>
    </row>
    <row r="307" spans="1:7" ht="162" x14ac:dyDescent="0.25">
      <c r="A307" s="13">
        <v>45406</v>
      </c>
      <c r="B307" s="7" t="s">
        <v>3518</v>
      </c>
      <c r="C307" s="12">
        <v>1</v>
      </c>
      <c r="D307" s="46">
        <v>10710</v>
      </c>
      <c r="E307" s="46">
        <v>10710</v>
      </c>
      <c r="F307" s="9" t="s">
        <v>3519</v>
      </c>
      <c r="G307" s="9">
        <v>107619792</v>
      </c>
    </row>
    <row r="308" spans="1:7" ht="108" x14ac:dyDescent="0.25">
      <c r="A308" s="13">
        <v>45406</v>
      </c>
      <c r="B308" s="7" t="s">
        <v>3520</v>
      </c>
      <c r="C308" s="12">
        <v>1</v>
      </c>
      <c r="D308" s="46">
        <v>1125</v>
      </c>
      <c r="E308" s="46">
        <v>1125</v>
      </c>
      <c r="F308" s="9" t="s">
        <v>1719</v>
      </c>
      <c r="G308" s="9">
        <v>26012960</v>
      </c>
    </row>
    <row r="309" spans="1:7" ht="148.5" x14ac:dyDescent="0.25">
      <c r="A309" s="13">
        <v>45406</v>
      </c>
      <c r="B309" s="7" t="s">
        <v>3521</v>
      </c>
      <c r="C309" s="12">
        <v>1</v>
      </c>
      <c r="D309" s="46">
        <v>9840</v>
      </c>
      <c r="E309" s="46">
        <v>9840</v>
      </c>
      <c r="F309" s="9" t="s">
        <v>3271</v>
      </c>
      <c r="G309" s="9">
        <v>110934407</v>
      </c>
    </row>
    <row r="310" spans="1:7" ht="162" x14ac:dyDescent="0.25">
      <c r="A310" s="13">
        <v>45407</v>
      </c>
      <c r="B310" s="7" t="s">
        <v>3522</v>
      </c>
      <c r="C310" s="12">
        <v>1</v>
      </c>
      <c r="D310" s="46">
        <v>2910</v>
      </c>
      <c r="E310" s="46">
        <v>2910</v>
      </c>
      <c r="F310" s="9" t="s">
        <v>2440</v>
      </c>
      <c r="G310" s="9">
        <v>26012960</v>
      </c>
    </row>
    <row r="311" spans="1:7" ht="202.5" x14ac:dyDescent="0.25">
      <c r="A311" s="13">
        <v>45407</v>
      </c>
      <c r="B311" s="7" t="s">
        <v>3523</v>
      </c>
      <c r="C311" s="12">
        <v>1</v>
      </c>
      <c r="D311" s="46">
        <v>24425</v>
      </c>
      <c r="E311" s="46">
        <v>24425</v>
      </c>
      <c r="F311" s="9" t="s">
        <v>2440</v>
      </c>
      <c r="G311" s="9">
        <v>26012960</v>
      </c>
    </row>
    <row r="312" spans="1:7" ht="162" x14ac:dyDescent="0.25">
      <c r="A312" s="13">
        <v>45407</v>
      </c>
      <c r="B312" s="7" t="s">
        <v>3524</v>
      </c>
      <c r="C312" s="12">
        <v>1</v>
      </c>
      <c r="D312" s="46">
        <v>14610</v>
      </c>
      <c r="E312" s="46">
        <v>14610</v>
      </c>
      <c r="F312" s="9" t="s">
        <v>2440</v>
      </c>
      <c r="G312" s="9">
        <v>26012960</v>
      </c>
    </row>
    <row r="313" spans="1:7" ht="121.5" x14ac:dyDescent="0.25">
      <c r="A313" s="13">
        <v>45407</v>
      </c>
      <c r="B313" s="7" t="s">
        <v>3525</v>
      </c>
      <c r="C313" s="12">
        <v>1</v>
      </c>
      <c r="D313" s="46">
        <v>3610</v>
      </c>
      <c r="E313" s="46">
        <v>3610</v>
      </c>
      <c r="F313" s="9" t="s">
        <v>2367</v>
      </c>
      <c r="G313" s="9">
        <v>66545463</v>
      </c>
    </row>
    <row r="314" spans="1:7" ht="202.5" x14ac:dyDescent="0.25">
      <c r="A314" s="13">
        <v>45407</v>
      </c>
      <c r="B314" s="7" t="s">
        <v>3526</v>
      </c>
      <c r="C314" s="12">
        <v>1</v>
      </c>
      <c r="D314" s="46">
        <v>6146</v>
      </c>
      <c r="E314" s="46">
        <v>6146</v>
      </c>
      <c r="F314" s="9" t="s">
        <v>3139</v>
      </c>
      <c r="G314" s="9">
        <v>102226474</v>
      </c>
    </row>
    <row r="315" spans="1:7" ht="175.5" x14ac:dyDescent="0.25">
      <c r="A315" s="13">
        <v>45407</v>
      </c>
      <c r="B315" s="7" t="s">
        <v>3527</v>
      </c>
      <c r="C315" s="12">
        <v>1</v>
      </c>
      <c r="D315" s="8">
        <v>6975</v>
      </c>
      <c r="E315" s="46">
        <v>6975</v>
      </c>
      <c r="F315" s="9" t="s">
        <v>3264</v>
      </c>
      <c r="G315" s="9">
        <v>26012960</v>
      </c>
    </row>
    <row r="316" spans="1:7" ht="175.5" x14ac:dyDescent="0.25">
      <c r="A316" s="13">
        <v>45407</v>
      </c>
      <c r="B316" s="7" t="s">
        <v>3528</v>
      </c>
      <c r="C316" s="12">
        <v>1</v>
      </c>
      <c r="D316" s="8">
        <v>12100</v>
      </c>
      <c r="E316" s="46">
        <v>12100</v>
      </c>
      <c r="F316" s="9" t="s">
        <v>3264</v>
      </c>
      <c r="G316" s="9">
        <v>26012960</v>
      </c>
    </row>
    <row r="317" spans="1:7" ht="121.5" x14ac:dyDescent="0.25">
      <c r="A317" s="13">
        <v>45407</v>
      </c>
      <c r="B317" s="7" t="s">
        <v>3529</v>
      </c>
      <c r="C317" s="12">
        <v>1</v>
      </c>
      <c r="D317" s="8">
        <v>13472</v>
      </c>
      <c r="E317" s="46">
        <v>13472</v>
      </c>
      <c r="F317" s="9" t="s">
        <v>3317</v>
      </c>
      <c r="G317" s="9">
        <v>16561244</v>
      </c>
    </row>
    <row r="318" spans="1:7" ht="148.5" x14ac:dyDescent="0.25">
      <c r="A318" s="13">
        <v>45407</v>
      </c>
      <c r="B318" s="7" t="s">
        <v>3530</v>
      </c>
      <c r="C318" s="12">
        <v>1</v>
      </c>
      <c r="D318" s="8">
        <v>3300</v>
      </c>
      <c r="E318" s="46">
        <v>3300</v>
      </c>
      <c r="F318" s="9" t="s">
        <v>1200</v>
      </c>
      <c r="G318" s="9">
        <v>5908248</v>
      </c>
    </row>
    <row r="319" spans="1:7" ht="67.5" x14ac:dyDescent="0.25">
      <c r="A319" s="13">
        <v>45407</v>
      </c>
      <c r="B319" s="7" t="s">
        <v>3531</v>
      </c>
      <c r="C319" s="12">
        <v>1</v>
      </c>
      <c r="D319" s="8">
        <v>1575</v>
      </c>
      <c r="E319" s="46">
        <v>1575</v>
      </c>
      <c r="F319" s="9" t="s">
        <v>3386</v>
      </c>
      <c r="G319" s="9">
        <v>250418760</v>
      </c>
    </row>
    <row r="320" spans="1:7" ht="108" x14ac:dyDescent="0.25">
      <c r="A320" s="13">
        <v>45407</v>
      </c>
      <c r="B320" s="7" t="s">
        <v>3532</v>
      </c>
      <c r="C320" s="12">
        <v>1</v>
      </c>
      <c r="D320" s="8">
        <v>2400</v>
      </c>
      <c r="E320" s="46">
        <v>2400</v>
      </c>
      <c r="F320" s="9" t="s">
        <v>3533</v>
      </c>
      <c r="G320" s="9">
        <v>4740521</v>
      </c>
    </row>
    <row r="321" spans="1:7" ht="135" x14ac:dyDescent="0.25">
      <c r="A321" s="13">
        <v>45407</v>
      </c>
      <c r="B321" s="7" t="s">
        <v>3534</v>
      </c>
      <c r="C321" s="12">
        <v>1</v>
      </c>
      <c r="D321" s="8">
        <v>13940</v>
      </c>
      <c r="E321" s="8">
        <v>13940</v>
      </c>
      <c r="F321" s="9" t="s">
        <v>3264</v>
      </c>
      <c r="G321" s="9">
        <v>26012960</v>
      </c>
    </row>
    <row r="322" spans="1:7" ht="148.5" x14ac:dyDescent="0.25">
      <c r="A322" s="13">
        <v>45407</v>
      </c>
      <c r="B322" s="7" t="s">
        <v>3535</v>
      </c>
      <c r="C322" s="12">
        <v>1</v>
      </c>
      <c r="D322" s="8">
        <v>1080.03</v>
      </c>
      <c r="E322" s="8">
        <v>1080.03</v>
      </c>
      <c r="F322" s="9" t="s">
        <v>3368</v>
      </c>
      <c r="G322" s="9">
        <v>109583809</v>
      </c>
    </row>
    <row r="323" spans="1:7" ht="54" x14ac:dyDescent="0.25">
      <c r="A323" s="13">
        <v>45407</v>
      </c>
      <c r="B323" s="9" t="s">
        <v>3536</v>
      </c>
      <c r="C323" s="12">
        <v>1</v>
      </c>
      <c r="D323" s="8">
        <v>1350</v>
      </c>
      <c r="E323" s="46">
        <v>1350</v>
      </c>
      <c r="F323" s="9" t="s">
        <v>993</v>
      </c>
      <c r="G323" s="9">
        <v>46720111</v>
      </c>
    </row>
    <row r="324" spans="1:7" ht="189" x14ac:dyDescent="0.25">
      <c r="A324" s="13">
        <v>45407</v>
      </c>
      <c r="B324" s="9" t="s">
        <v>3537</v>
      </c>
      <c r="C324" s="12">
        <v>1</v>
      </c>
      <c r="D324" s="8">
        <v>9615</v>
      </c>
      <c r="E324" s="46">
        <v>9615</v>
      </c>
      <c r="F324" s="9" t="s">
        <v>993</v>
      </c>
      <c r="G324" s="9">
        <v>46720111</v>
      </c>
    </row>
    <row r="325" spans="1:7" ht="189" x14ac:dyDescent="0.25">
      <c r="A325" s="13">
        <v>45407</v>
      </c>
      <c r="B325" s="9" t="s">
        <v>3538</v>
      </c>
      <c r="C325" s="12">
        <v>1</v>
      </c>
      <c r="D325" s="8">
        <v>1825</v>
      </c>
      <c r="E325" s="46">
        <v>1825</v>
      </c>
      <c r="F325" s="9" t="s">
        <v>1295</v>
      </c>
      <c r="G325" s="9">
        <v>66545463</v>
      </c>
    </row>
    <row r="326" spans="1:7" ht="108" x14ac:dyDescent="0.25">
      <c r="A326" s="13">
        <v>45408</v>
      </c>
      <c r="B326" s="9" t="s">
        <v>3539</v>
      </c>
      <c r="C326" s="12">
        <v>1</v>
      </c>
      <c r="D326" s="8">
        <v>6640</v>
      </c>
      <c r="E326" s="46">
        <v>6640</v>
      </c>
      <c r="F326" s="9" t="s">
        <v>2592</v>
      </c>
      <c r="G326" s="9">
        <v>25917579</v>
      </c>
    </row>
    <row r="327" spans="1:7" ht="67.5" x14ac:dyDescent="0.25">
      <c r="A327" s="13">
        <v>45408</v>
      </c>
      <c r="B327" s="9" t="s">
        <v>3540</v>
      </c>
      <c r="C327" s="12">
        <v>1</v>
      </c>
      <c r="D327" s="8">
        <v>1595</v>
      </c>
      <c r="E327" s="46">
        <v>1595</v>
      </c>
      <c r="F327" s="9" t="s">
        <v>3437</v>
      </c>
      <c r="G327" s="9">
        <v>25631918</v>
      </c>
    </row>
    <row r="328" spans="1:7" ht="81" x14ac:dyDescent="0.25">
      <c r="A328" s="13">
        <v>45408</v>
      </c>
      <c r="B328" s="9" t="s">
        <v>3541</v>
      </c>
      <c r="C328" s="12">
        <v>1</v>
      </c>
      <c r="D328" s="8">
        <v>17200</v>
      </c>
      <c r="E328" s="46">
        <v>17200</v>
      </c>
      <c r="F328" s="9" t="s">
        <v>993</v>
      </c>
      <c r="G328" s="9">
        <v>46720111</v>
      </c>
    </row>
    <row r="329" spans="1:7" ht="148.5" x14ac:dyDescent="0.25">
      <c r="A329" s="13">
        <v>45408</v>
      </c>
      <c r="B329" s="9" t="s">
        <v>3542</v>
      </c>
      <c r="C329" s="12">
        <v>1</v>
      </c>
      <c r="D329" s="8">
        <v>7300</v>
      </c>
      <c r="E329" s="46">
        <v>7300</v>
      </c>
      <c r="F329" s="9" t="s">
        <v>993</v>
      </c>
      <c r="G329" s="9">
        <v>46720111</v>
      </c>
    </row>
    <row r="330" spans="1:7" ht="94.5" x14ac:dyDescent="0.25">
      <c r="A330" s="13">
        <v>45408</v>
      </c>
      <c r="B330" s="9" t="s">
        <v>3543</v>
      </c>
      <c r="C330" s="12">
        <v>1</v>
      </c>
      <c r="D330" s="8">
        <v>6636</v>
      </c>
      <c r="E330" s="46">
        <v>6636</v>
      </c>
      <c r="F330" s="9" t="s">
        <v>3544</v>
      </c>
      <c r="G330" s="9">
        <v>12513490</v>
      </c>
    </row>
    <row r="331" spans="1:7" ht="40.5" x14ac:dyDescent="0.25">
      <c r="A331" s="13">
        <v>45408</v>
      </c>
      <c r="B331" s="9" t="s">
        <v>3545</v>
      </c>
      <c r="C331" s="12">
        <v>1</v>
      </c>
      <c r="D331" s="8">
        <v>1465</v>
      </c>
      <c r="E331" s="46">
        <v>1465</v>
      </c>
      <c r="F331" s="9" t="s">
        <v>3218</v>
      </c>
      <c r="G331" s="9">
        <v>44652275</v>
      </c>
    </row>
    <row r="332" spans="1:7" ht="40.5" x14ac:dyDescent="0.25">
      <c r="A332" s="13">
        <v>45408</v>
      </c>
      <c r="B332" s="9" t="s">
        <v>3546</v>
      </c>
      <c r="C332" s="12">
        <v>1</v>
      </c>
      <c r="D332" s="8">
        <v>3300</v>
      </c>
      <c r="E332" s="46">
        <v>3300</v>
      </c>
      <c r="F332" s="9" t="s">
        <v>3382</v>
      </c>
      <c r="G332" s="9">
        <v>18068448</v>
      </c>
    </row>
    <row r="333" spans="1:7" ht="108" x14ac:dyDescent="0.25">
      <c r="A333" s="13">
        <v>45408</v>
      </c>
      <c r="B333" s="9" t="s">
        <v>3547</v>
      </c>
      <c r="C333" s="12">
        <v>1</v>
      </c>
      <c r="D333" s="8">
        <v>7000</v>
      </c>
      <c r="E333" s="46">
        <v>7000</v>
      </c>
      <c r="F333" s="9" t="s">
        <v>2592</v>
      </c>
      <c r="G333" s="9">
        <v>25917579</v>
      </c>
    </row>
    <row r="334" spans="1:7" ht="175.5" x14ac:dyDescent="0.25">
      <c r="A334" s="13">
        <v>45408</v>
      </c>
      <c r="B334" s="9" t="s">
        <v>3548</v>
      </c>
      <c r="C334" s="12">
        <v>1</v>
      </c>
      <c r="D334" s="8">
        <v>24984</v>
      </c>
      <c r="E334" s="46">
        <v>24984</v>
      </c>
      <c r="F334" s="9" t="s">
        <v>3549</v>
      </c>
      <c r="G334" s="9">
        <v>116468386</v>
      </c>
    </row>
    <row r="335" spans="1:7" ht="202.5" x14ac:dyDescent="0.25">
      <c r="A335" s="13">
        <v>45412</v>
      </c>
      <c r="B335" s="27" t="s">
        <v>3550</v>
      </c>
      <c r="C335" s="12">
        <v>1</v>
      </c>
      <c r="D335" s="29">
        <v>2377</v>
      </c>
      <c r="E335" s="29">
        <v>2377</v>
      </c>
      <c r="F335" s="30" t="s">
        <v>1295</v>
      </c>
      <c r="G335" s="30">
        <v>66545463</v>
      </c>
    </row>
    <row r="336" spans="1:7" ht="54" x14ac:dyDescent="0.25">
      <c r="A336" s="13">
        <v>45412</v>
      </c>
      <c r="B336" s="7" t="s">
        <v>3551</v>
      </c>
      <c r="C336" s="12">
        <v>1</v>
      </c>
      <c r="D336" s="8">
        <v>24023.79</v>
      </c>
      <c r="E336" s="8">
        <v>24023.79</v>
      </c>
      <c r="F336" s="9" t="s">
        <v>3400</v>
      </c>
      <c r="G336" s="9">
        <v>86153161</v>
      </c>
    </row>
    <row r="337" spans="1:7" x14ac:dyDescent="0.25">
      <c r="A337" s="209" t="s">
        <v>3553</v>
      </c>
      <c r="B337" s="210"/>
      <c r="C337" s="210"/>
      <c r="D337" s="210"/>
      <c r="E337" s="210"/>
      <c r="F337" s="210"/>
      <c r="G337" s="210"/>
    </row>
    <row r="338" spans="1:7" ht="94.5" x14ac:dyDescent="0.25">
      <c r="A338" s="13">
        <v>45414</v>
      </c>
      <c r="B338" s="7" t="s">
        <v>3554</v>
      </c>
      <c r="C338" s="16">
        <v>5</v>
      </c>
      <c r="D338" s="8">
        <v>5300</v>
      </c>
      <c r="E338" s="8">
        <v>26500</v>
      </c>
      <c r="F338" s="9" t="s">
        <v>3555</v>
      </c>
      <c r="G338" s="9">
        <v>74184148</v>
      </c>
    </row>
    <row r="339" spans="1:7" ht="94.5" x14ac:dyDescent="0.25">
      <c r="A339" s="13">
        <v>45415</v>
      </c>
      <c r="B339" s="7" t="s">
        <v>3556</v>
      </c>
      <c r="C339" s="16">
        <v>40000</v>
      </c>
      <c r="D339" s="8">
        <v>0.39374999999999999</v>
      </c>
      <c r="E339" s="8">
        <v>15750</v>
      </c>
      <c r="F339" s="9" t="s">
        <v>3557</v>
      </c>
      <c r="G339" s="9">
        <v>47631317</v>
      </c>
    </row>
    <row r="340" spans="1:7" ht="108" x14ac:dyDescent="0.25">
      <c r="A340" s="13">
        <v>45415</v>
      </c>
      <c r="B340" s="7" t="s">
        <v>3558</v>
      </c>
      <c r="C340" s="16">
        <v>104999.99999999999</v>
      </c>
      <c r="D340" s="8">
        <v>0.16071429000000001</v>
      </c>
      <c r="E340" s="130">
        <v>16875.00045</v>
      </c>
      <c r="F340" s="9" t="s">
        <v>3557</v>
      </c>
      <c r="G340" s="9">
        <v>47631317</v>
      </c>
    </row>
    <row r="341" spans="1:7" ht="108" x14ac:dyDescent="0.25">
      <c r="A341" s="13">
        <v>45415</v>
      </c>
      <c r="B341" s="7" t="s">
        <v>3559</v>
      </c>
      <c r="C341" s="16">
        <v>104999.99999999999</v>
      </c>
      <c r="D341" s="8">
        <v>0.16461904999999999</v>
      </c>
      <c r="E341" s="130">
        <v>17285.000249999997</v>
      </c>
      <c r="F341" s="9" t="s">
        <v>3557</v>
      </c>
      <c r="G341" s="9">
        <v>47631317</v>
      </c>
    </row>
    <row r="342" spans="1:7" ht="108" x14ac:dyDescent="0.25">
      <c r="A342" s="13">
        <v>45415</v>
      </c>
      <c r="B342" s="7" t="s">
        <v>3560</v>
      </c>
      <c r="C342" s="16">
        <v>1</v>
      </c>
      <c r="D342" s="8">
        <v>1200</v>
      </c>
      <c r="E342" s="130">
        <v>1200</v>
      </c>
      <c r="F342" s="13" t="s">
        <v>3161</v>
      </c>
      <c r="G342" s="9">
        <v>44345372</v>
      </c>
    </row>
    <row r="343" spans="1:7" ht="121.5" x14ac:dyDescent="0.25">
      <c r="A343" s="13">
        <v>45415</v>
      </c>
      <c r="B343" s="7" t="s">
        <v>3561</v>
      </c>
      <c r="C343" s="16">
        <v>1</v>
      </c>
      <c r="D343" s="8">
        <v>9500</v>
      </c>
      <c r="E343" s="130">
        <v>9500</v>
      </c>
      <c r="F343" s="13" t="s">
        <v>3161</v>
      </c>
      <c r="G343" s="9">
        <v>44345372</v>
      </c>
    </row>
    <row r="344" spans="1:7" ht="148.5" x14ac:dyDescent="0.25">
      <c r="A344" s="13">
        <v>45415</v>
      </c>
      <c r="B344" s="7" t="s">
        <v>3562</v>
      </c>
      <c r="C344" s="16">
        <v>1</v>
      </c>
      <c r="D344" s="8">
        <v>1670</v>
      </c>
      <c r="E344" s="130">
        <v>1670</v>
      </c>
      <c r="F344" s="13" t="s">
        <v>3161</v>
      </c>
      <c r="G344" s="9">
        <v>44345372</v>
      </c>
    </row>
    <row r="345" spans="1:7" ht="189" x14ac:dyDescent="0.25">
      <c r="A345" s="13">
        <v>45415</v>
      </c>
      <c r="B345" s="7" t="s">
        <v>3563</v>
      </c>
      <c r="C345" s="16">
        <v>1</v>
      </c>
      <c r="D345" s="8">
        <v>22275</v>
      </c>
      <c r="E345" s="130">
        <v>22275</v>
      </c>
      <c r="F345" s="9" t="s">
        <v>3071</v>
      </c>
      <c r="G345" s="9">
        <v>43421970</v>
      </c>
    </row>
    <row r="346" spans="1:7" ht="67.5" x14ac:dyDescent="0.25">
      <c r="A346" s="13">
        <v>45415</v>
      </c>
      <c r="B346" s="7" t="s">
        <v>3564</v>
      </c>
      <c r="C346" s="16">
        <v>1000</v>
      </c>
      <c r="D346" s="8">
        <v>8.35</v>
      </c>
      <c r="E346" s="8">
        <v>8350</v>
      </c>
      <c r="F346" s="9" t="s">
        <v>292</v>
      </c>
      <c r="G346" s="9">
        <v>5908248</v>
      </c>
    </row>
    <row r="347" spans="1:7" ht="135" x14ac:dyDescent="0.25">
      <c r="A347" s="13">
        <v>45415</v>
      </c>
      <c r="B347" s="7" t="s">
        <v>3565</v>
      </c>
      <c r="C347" s="16">
        <v>1</v>
      </c>
      <c r="D347" s="8">
        <v>1600</v>
      </c>
      <c r="E347" s="8">
        <v>1600</v>
      </c>
      <c r="F347" s="9" t="s">
        <v>3566</v>
      </c>
      <c r="G347" s="9">
        <v>93805845</v>
      </c>
    </row>
    <row r="348" spans="1:7" ht="162" x14ac:dyDescent="0.25">
      <c r="A348" s="13">
        <v>45415</v>
      </c>
      <c r="B348" s="7" t="s">
        <v>3567</v>
      </c>
      <c r="C348" s="16">
        <v>53</v>
      </c>
      <c r="D348" s="8">
        <v>470</v>
      </c>
      <c r="E348" s="130">
        <v>24910</v>
      </c>
      <c r="F348" s="9" t="s">
        <v>389</v>
      </c>
      <c r="G348" s="9">
        <v>24975168</v>
      </c>
    </row>
    <row r="349" spans="1:7" ht="94.5" x14ac:dyDescent="0.25">
      <c r="A349" s="13">
        <v>45419</v>
      </c>
      <c r="B349" s="7" t="s">
        <v>3568</v>
      </c>
      <c r="C349" s="16">
        <v>1</v>
      </c>
      <c r="D349" s="8">
        <v>10430</v>
      </c>
      <c r="E349" s="130">
        <v>10430</v>
      </c>
      <c r="F349" s="9" t="s">
        <v>3382</v>
      </c>
      <c r="G349" s="9">
        <v>18068448</v>
      </c>
    </row>
    <row r="350" spans="1:7" ht="108" x14ac:dyDescent="0.25">
      <c r="A350" s="13">
        <v>45420</v>
      </c>
      <c r="B350" s="7" t="s">
        <v>3569</v>
      </c>
      <c r="C350" s="16">
        <v>1</v>
      </c>
      <c r="D350" s="8">
        <v>10360</v>
      </c>
      <c r="E350" s="8">
        <v>10360</v>
      </c>
      <c r="F350" s="9" t="s">
        <v>993</v>
      </c>
      <c r="G350" s="9">
        <v>46720111</v>
      </c>
    </row>
    <row r="351" spans="1:7" ht="81" x14ac:dyDescent="0.25">
      <c r="A351" s="13">
        <v>45420</v>
      </c>
      <c r="B351" s="7" t="s">
        <v>3570</v>
      </c>
      <c r="C351" s="16">
        <v>1</v>
      </c>
      <c r="D351" s="8">
        <v>9750</v>
      </c>
      <c r="E351" s="8">
        <v>9750</v>
      </c>
      <c r="F351" s="9" t="s">
        <v>2592</v>
      </c>
      <c r="G351" s="9">
        <v>25917579</v>
      </c>
    </row>
    <row r="352" spans="1:7" ht="94.5" x14ac:dyDescent="0.25">
      <c r="A352" s="13">
        <v>45420</v>
      </c>
      <c r="B352" s="7" t="s">
        <v>3571</v>
      </c>
      <c r="C352" s="16">
        <v>1</v>
      </c>
      <c r="D352" s="8">
        <v>21750</v>
      </c>
      <c r="E352" s="130">
        <v>21750</v>
      </c>
      <c r="F352" s="9" t="s">
        <v>1719</v>
      </c>
      <c r="G352" s="9">
        <v>26012960</v>
      </c>
    </row>
    <row r="353" spans="1:7" ht="54" x14ac:dyDescent="0.25">
      <c r="A353" s="13">
        <v>45420</v>
      </c>
      <c r="B353" s="7" t="s">
        <v>3572</v>
      </c>
      <c r="C353" s="16">
        <v>1</v>
      </c>
      <c r="D353" s="8">
        <v>24500</v>
      </c>
      <c r="E353" s="130">
        <v>24500</v>
      </c>
      <c r="F353" s="9" t="s">
        <v>3573</v>
      </c>
      <c r="G353" s="9">
        <v>1006142</v>
      </c>
    </row>
    <row r="354" spans="1:7" ht="81" x14ac:dyDescent="0.25">
      <c r="A354" s="13">
        <v>45420</v>
      </c>
      <c r="B354" s="7" t="s">
        <v>3574</v>
      </c>
      <c r="C354" s="16">
        <v>1</v>
      </c>
      <c r="D354" s="8">
        <v>4812</v>
      </c>
      <c r="E354" s="130">
        <v>4812</v>
      </c>
      <c r="F354" s="9" t="s">
        <v>3575</v>
      </c>
      <c r="G354" s="9">
        <v>39064379</v>
      </c>
    </row>
    <row r="355" spans="1:7" ht="189" x14ac:dyDescent="0.25">
      <c r="A355" s="13">
        <v>45421</v>
      </c>
      <c r="B355" s="7" t="s">
        <v>3576</v>
      </c>
      <c r="C355" s="16">
        <v>1</v>
      </c>
      <c r="D355" s="8">
        <v>9550</v>
      </c>
      <c r="E355" s="130">
        <v>9550</v>
      </c>
      <c r="F355" s="9" t="s">
        <v>1719</v>
      </c>
      <c r="G355" s="9">
        <v>26012960</v>
      </c>
    </row>
    <row r="356" spans="1:7" ht="81" x14ac:dyDescent="0.25">
      <c r="A356" s="13">
        <v>45421</v>
      </c>
      <c r="B356" s="7" t="s">
        <v>3577</v>
      </c>
      <c r="C356" s="16">
        <v>1</v>
      </c>
      <c r="D356" s="8">
        <v>7440</v>
      </c>
      <c r="E356" s="130">
        <v>7440</v>
      </c>
      <c r="F356" s="9" t="s">
        <v>1200</v>
      </c>
      <c r="G356" s="9">
        <v>5908248</v>
      </c>
    </row>
    <row r="357" spans="1:7" ht="202.5" x14ac:dyDescent="0.25">
      <c r="A357" s="13">
        <v>45421</v>
      </c>
      <c r="B357" s="7" t="s">
        <v>3578</v>
      </c>
      <c r="C357" s="16">
        <v>1</v>
      </c>
      <c r="D357" s="8">
        <v>11254</v>
      </c>
      <c r="E357" s="130">
        <v>11254</v>
      </c>
      <c r="F357" s="9" t="s">
        <v>1295</v>
      </c>
      <c r="G357" s="9">
        <v>66545463</v>
      </c>
    </row>
    <row r="358" spans="1:7" ht="94.5" x14ac:dyDescent="0.25">
      <c r="A358" s="13">
        <v>45421</v>
      </c>
      <c r="B358" s="7" t="s">
        <v>3579</v>
      </c>
      <c r="C358" s="16">
        <v>1</v>
      </c>
      <c r="D358" s="8">
        <v>7452</v>
      </c>
      <c r="E358" s="130">
        <v>7452</v>
      </c>
      <c r="F358" s="9" t="s">
        <v>2664</v>
      </c>
      <c r="G358" s="9">
        <v>5531209</v>
      </c>
    </row>
    <row r="359" spans="1:7" ht="189" x14ac:dyDescent="0.25">
      <c r="A359" s="13">
        <v>45421</v>
      </c>
      <c r="B359" s="7" t="s">
        <v>3580</v>
      </c>
      <c r="C359" s="16">
        <v>1</v>
      </c>
      <c r="D359" s="8">
        <v>3511</v>
      </c>
      <c r="E359" s="8">
        <v>3511</v>
      </c>
      <c r="F359" s="9" t="s">
        <v>3581</v>
      </c>
      <c r="G359" s="9">
        <v>85255122</v>
      </c>
    </row>
    <row r="360" spans="1:7" ht="94.5" x14ac:dyDescent="0.25">
      <c r="A360" s="13">
        <v>45422</v>
      </c>
      <c r="B360" s="7" t="s">
        <v>3582</v>
      </c>
      <c r="C360" s="16">
        <v>1</v>
      </c>
      <c r="D360" s="8">
        <v>25000</v>
      </c>
      <c r="E360" s="8">
        <v>25000</v>
      </c>
      <c r="F360" s="9" t="s">
        <v>3382</v>
      </c>
      <c r="G360" s="9">
        <v>18068448</v>
      </c>
    </row>
    <row r="361" spans="1:7" ht="40.5" x14ac:dyDescent="0.25">
      <c r="A361" s="13">
        <v>45425</v>
      </c>
      <c r="B361" s="7" t="s">
        <v>3583</v>
      </c>
      <c r="C361" s="16">
        <v>1</v>
      </c>
      <c r="D361" s="8">
        <v>24375</v>
      </c>
      <c r="E361" s="130">
        <v>24375</v>
      </c>
      <c r="F361" s="9" t="s">
        <v>1763</v>
      </c>
      <c r="G361" s="9">
        <v>96489014</v>
      </c>
    </row>
    <row r="362" spans="1:7" ht="202.5" x14ac:dyDescent="0.25">
      <c r="A362" s="13">
        <v>45428</v>
      </c>
      <c r="B362" s="7" t="s">
        <v>3584</v>
      </c>
      <c r="C362" s="16">
        <v>1</v>
      </c>
      <c r="D362" s="8">
        <v>24900</v>
      </c>
      <c r="E362" s="130">
        <v>24900</v>
      </c>
      <c r="F362" s="9" t="s">
        <v>3585</v>
      </c>
      <c r="G362" s="9">
        <v>351598</v>
      </c>
    </row>
    <row r="363" spans="1:7" ht="67.5" x14ac:dyDescent="0.25">
      <c r="A363" s="13">
        <v>45428</v>
      </c>
      <c r="B363" s="7" t="s">
        <v>3586</v>
      </c>
      <c r="C363" s="16">
        <v>200</v>
      </c>
      <c r="D363" s="8">
        <v>18.48</v>
      </c>
      <c r="E363" s="130">
        <v>3696</v>
      </c>
      <c r="F363" s="9" t="s">
        <v>1595</v>
      </c>
      <c r="G363" s="9">
        <v>105480894</v>
      </c>
    </row>
    <row r="364" spans="1:7" ht="67.5" x14ac:dyDescent="0.25">
      <c r="A364" s="13">
        <v>45428</v>
      </c>
      <c r="B364" s="7" t="s">
        <v>3587</v>
      </c>
      <c r="C364" s="16">
        <v>50</v>
      </c>
      <c r="D364" s="8">
        <v>70</v>
      </c>
      <c r="E364" s="130">
        <v>3500</v>
      </c>
      <c r="F364" s="9" t="s">
        <v>3437</v>
      </c>
      <c r="G364" s="9">
        <v>25631918</v>
      </c>
    </row>
    <row r="365" spans="1:7" ht="135" x14ac:dyDescent="0.25">
      <c r="A365" s="13">
        <v>45428</v>
      </c>
      <c r="B365" s="7" t="s">
        <v>3588</v>
      </c>
      <c r="C365" s="16">
        <v>1</v>
      </c>
      <c r="D365" s="8">
        <v>6780</v>
      </c>
      <c r="E365" s="130">
        <v>6780</v>
      </c>
      <c r="F365" s="9" t="s">
        <v>3108</v>
      </c>
      <c r="G365" s="9">
        <v>4851498</v>
      </c>
    </row>
    <row r="366" spans="1:7" ht="67.5" x14ac:dyDescent="0.25">
      <c r="A366" s="13">
        <v>45428</v>
      </c>
      <c r="B366" s="7" t="s">
        <v>3589</v>
      </c>
      <c r="C366" s="16">
        <v>25</v>
      </c>
      <c r="D366" s="8">
        <v>255</v>
      </c>
      <c r="E366" s="8">
        <v>6375</v>
      </c>
      <c r="F366" s="9" t="s">
        <v>3108</v>
      </c>
      <c r="G366" s="9">
        <v>4851498</v>
      </c>
    </row>
    <row r="367" spans="1:7" ht="67.5" x14ac:dyDescent="0.25">
      <c r="A367" s="13">
        <v>45428</v>
      </c>
      <c r="B367" s="7" t="s">
        <v>3590</v>
      </c>
      <c r="C367" s="16">
        <v>400</v>
      </c>
      <c r="D367" s="8">
        <v>25</v>
      </c>
      <c r="E367" s="130">
        <v>10000</v>
      </c>
      <c r="F367" s="9" t="s">
        <v>3454</v>
      </c>
      <c r="G367" s="9">
        <v>66658675</v>
      </c>
    </row>
    <row r="368" spans="1:7" ht="81" x14ac:dyDescent="0.25">
      <c r="A368" s="13">
        <v>45428</v>
      </c>
      <c r="B368" s="7" t="s">
        <v>3591</v>
      </c>
      <c r="C368" s="16">
        <v>200</v>
      </c>
      <c r="D368" s="8">
        <v>15.5</v>
      </c>
      <c r="E368" s="130">
        <v>3100</v>
      </c>
      <c r="F368" s="9" t="s">
        <v>946</v>
      </c>
      <c r="G368" s="9">
        <v>38231425</v>
      </c>
    </row>
    <row r="369" spans="1:7" ht="54" x14ac:dyDescent="0.25">
      <c r="A369" s="13">
        <v>45428</v>
      </c>
      <c r="B369" s="7" t="s">
        <v>3592</v>
      </c>
      <c r="C369" s="16">
        <v>1</v>
      </c>
      <c r="D369" s="8">
        <v>2870</v>
      </c>
      <c r="E369" s="8">
        <v>2870</v>
      </c>
      <c r="F369" s="9" t="s">
        <v>3216</v>
      </c>
      <c r="G369" s="9">
        <v>99074303</v>
      </c>
    </row>
    <row r="370" spans="1:7" ht="67.5" x14ac:dyDescent="0.25">
      <c r="A370" s="13">
        <v>45428</v>
      </c>
      <c r="B370" s="7" t="s">
        <v>3593</v>
      </c>
      <c r="C370" s="16">
        <v>1</v>
      </c>
      <c r="D370" s="8">
        <v>7150</v>
      </c>
      <c r="E370" s="130">
        <v>7150</v>
      </c>
      <c r="F370" s="9" t="s">
        <v>1200</v>
      </c>
      <c r="G370" s="9">
        <v>5908248</v>
      </c>
    </row>
    <row r="371" spans="1:7" ht="54" x14ac:dyDescent="0.25">
      <c r="A371" s="13">
        <v>45429</v>
      </c>
      <c r="B371" s="7" t="s">
        <v>3594</v>
      </c>
      <c r="C371" s="16">
        <v>1</v>
      </c>
      <c r="D371" s="8">
        <v>14576</v>
      </c>
      <c r="E371" s="130">
        <v>14576</v>
      </c>
      <c r="F371" s="9" t="s">
        <v>2436</v>
      </c>
      <c r="G371" s="9">
        <v>5623758</v>
      </c>
    </row>
    <row r="372" spans="1:7" ht="67.5" x14ac:dyDescent="0.25">
      <c r="A372" s="13">
        <v>45429</v>
      </c>
      <c r="B372" s="7" t="s">
        <v>3595</v>
      </c>
      <c r="C372" s="16">
        <v>1</v>
      </c>
      <c r="D372" s="8">
        <v>4250</v>
      </c>
      <c r="E372" s="130">
        <v>4250</v>
      </c>
      <c r="F372" s="9" t="s">
        <v>3596</v>
      </c>
      <c r="G372" s="9">
        <v>17297427</v>
      </c>
    </row>
    <row r="373" spans="1:7" ht="54" x14ac:dyDescent="0.25">
      <c r="A373" s="13">
        <v>45429</v>
      </c>
      <c r="B373" s="7" t="s">
        <v>3597</v>
      </c>
      <c r="C373" s="16">
        <v>1</v>
      </c>
      <c r="D373" s="8">
        <v>2880</v>
      </c>
      <c r="E373" s="8">
        <v>2880</v>
      </c>
      <c r="F373" s="9" t="s">
        <v>1180</v>
      </c>
      <c r="G373" s="9">
        <v>4605586</v>
      </c>
    </row>
    <row r="374" spans="1:7" ht="81" x14ac:dyDescent="0.25">
      <c r="A374" s="107">
        <v>45429</v>
      </c>
      <c r="B374" s="7" t="s">
        <v>3598</v>
      </c>
      <c r="C374" s="16">
        <v>1</v>
      </c>
      <c r="D374" s="29">
        <v>24650</v>
      </c>
      <c r="E374" s="29">
        <v>24650</v>
      </c>
      <c r="F374" s="30" t="s">
        <v>3599</v>
      </c>
      <c r="G374" s="30">
        <v>5151457</v>
      </c>
    </row>
    <row r="375" spans="1:7" ht="81" x14ac:dyDescent="0.25">
      <c r="A375" s="13">
        <v>45429</v>
      </c>
      <c r="B375" s="7" t="s">
        <v>3600</v>
      </c>
      <c r="C375" s="16">
        <v>1</v>
      </c>
      <c r="D375" s="8">
        <v>24903.25</v>
      </c>
      <c r="E375" s="8">
        <v>24903.25</v>
      </c>
      <c r="F375" s="9" t="s">
        <v>2706</v>
      </c>
      <c r="G375" s="9">
        <v>39525503</v>
      </c>
    </row>
    <row r="376" spans="1:7" ht="94.5" x14ac:dyDescent="0.25">
      <c r="A376" s="13">
        <v>45432</v>
      </c>
      <c r="B376" s="7" t="s">
        <v>3601</v>
      </c>
      <c r="C376" s="16">
        <v>5000</v>
      </c>
      <c r="D376" s="8">
        <v>3.72</v>
      </c>
      <c r="E376" s="8">
        <v>18600</v>
      </c>
      <c r="F376" s="9" t="s">
        <v>1323</v>
      </c>
      <c r="G376" s="9">
        <v>5686776</v>
      </c>
    </row>
    <row r="377" spans="1:7" ht="81" x14ac:dyDescent="0.25">
      <c r="A377" s="13">
        <v>45432</v>
      </c>
      <c r="B377" s="7" t="s">
        <v>3602</v>
      </c>
      <c r="C377" s="16">
        <v>3</v>
      </c>
      <c r="D377" s="8">
        <v>968.34</v>
      </c>
      <c r="E377" s="8">
        <v>2905.02</v>
      </c>
      <c r="F377" s="9" t="s">
        <v>1323</v>
      </c>
      <c r="G377" s="9">
        <v>5686776</v>
      </c>
    </row>
    <row r="378" spans="1:7" ht="67.5" x14ac:dyDescent="0.25">
      <c r="A378" s="13">
        <v>45432</v>
      </c>
      <c r="B378" s="7" t="s">
        <v>3603</v>
      </c>
      <c r="C378" s="16">
        <v>1</v>
      </c>
      <c r="D378" s="29">
        <v>6124.8</v>
      </c>
      <c r="E378" s="29">
        <v>6124.8</v>
      </c>
      <c r="F378" s="30" t="s">
        <v>347</v>
      </c>
      <c r="G378" s="9" t="s">
        <v>12</v>
      </c>
    </row>
    <row r="379" spans="1:7" ht="81" x14ac:dyDescent="0.25">
      <c r="A379" s="13">
        <v>45432</v>
      </c>
      <c r="B379" s="7" t="s">
        <v>3604</v>
      </c>
      <c r="C379" s="16">
        <v>1</v>
      </c>
      <c r="D379" s="29">
        <v>8000</v>
      </c>
      <c r="E379" s="29">
        <v>8000</v>
      </c>
      <c r="F379" s="9" t="s">
        <v>3168</v>
      </c>
      <c r="G379" s="9">
        <v>7756437</v>
      </c>
    </row>
    <row r="380" spans="1:7" ht="81" x14ac:dyDescent="0.25">
      <c r="A380" s="13">
        <v>45432</v>
      </c>
      <c r="B380" s="7" t="s">
        <v>3605</v>
      </c>
      <c r="C380" s="16">
        <v>3</v>
      </c>
      <c r="D380" s="29">
        <v>5900</v>
      </c>
      <c r="E380" s="29">
        <v>17700</v>
      </c>
      <c r="F380" s="9" t="s">
        <v>3606</v>
      </c>
      <c r="G380" s="9">
        <v>40058670</v>
      </c>
    </row>
    <row r="381" spans="1:7" ht="256.5" x14ac:dyDescent="0.25">
      <c r="A381" s="13">
        <v>45432</v>
      </c>
      <c r="B381" s="7" t="s">
        <v>3607</v>
      </c>
      <c r="C381" s="16">
        <v>1</v>
      </c>
      <c r="D381" s="29">
        <v>11520</v>
      </c>
      <c r="E381" s="29">
        <v>11520</v>
      </c>
      <c r="F381" s="9" t="s">
        <v>3608</v>
      </c>
      <c r="G381" s="9">
        <v>32962320</v>
      </c>
    </row>
    <row r="382" spans="1:7" ht="121.5" x14ac:dyDescent="0.25">
      <c r="A382" s="13">
        <v>45432</v>
      </c>
      <c r="B382" s="7" t="s">
        <v>3609</v>
      </c>
      <c r="C382" s="16">
        <v>1</v>
      </c>
      <c r="D382" s="29">
        <v>4064.79</v>
      </c>
      <c r="E382" s="29">
        <v>14430.004499999999</v>
      </c>
      <c r="F382" s="9" t="s">
        <v>2367</v>
      </c>
      <c r="G382" s="9">
        <v>66545463</v>
      </c>
    </row>
    <row r="383" spans="1:7" ht="256.5" x14ac:dyDescent="0.25">
      <c r="A383" s="13">
        <v>45432</v>
      </c>
      <c r="B383" s="7" t="s">
        <v>3610</v>
      </c>
      <c r="C383" s="16">
        <v>1</v>
      </c>
      <c r="D383" s="29">
        <v>24817</v>
      </c>
      <c r="E383" s="29">
        <v>24817</v>
      </c>
      <c r="F383" s="9" t="s">
        <v>2367</v>
      </c>
      <c r="G383" s="9">
        <v>66545463</v>
      </c>
    </row>
    <row r="384" spans="1:7" ht="67.5" x14ac:dyDescent="0.25">
      <c r="A384" s="13">
        <v>45432</v>
      </c>
      <c r="B384" s="7" t="s">
        <v>3611</v>
      </c>
      <c r="C384" s="16">
        <v>1</v>
      </c>
      <c r="D384" s="8">
        <v>3000</v>
      </c>
      <c r="E384" s="8">
        <v>3000</v>
      </c>
      <c r="F384" s="9" t="s">
        <v>993</v>
      </c>
      <c r="G384" s="9">
        <v>46720111</v>
      </c>
    </row>
    <row r="385" spans="1:7" ht="54" x14ac:dyDescent="0.25">
      <c r="A385" s="13">
        <v>45432</v>
      </c>
      <c r="B385" s="7" t="s">
        <v>3612</v>
      </c>
      <c r="C385" s="16">
        <v>3</v>
      </c>
      <c r="D385" s="8">
        <v>664.99</v>
      </c>
      <c r="E385" s="8">
        <v>1994.97</v>
      </c>
      <c r="F385" s="9" t="s">
        <v>3232</v>
      </c>
      <c r="G385" s="9">
        <v>32375913</v>
      </c>
    </row>
    <row r="386" spans="1:7" ht="67.5" x14ac:dyDescent="0.25">
      <c r="A386" s="13">
        <v>45433</v>
      </c>
      <c r="B386" s="7" t="s">
        <v>3613</v>
      </c>
      <c r="C386" s="16">
        <v>1</v>
      </c>
      <c r="D386" s="8">
        <v>1512.55</v>
      </c>
      <c r="E386" s="8">
        <v>1512.55</v>
      </c>
      <c r="F386" s="13" t="s">
        <v>3614</v>
      </c>
      <c r="G386" s="9">
        <v>81766173</v>
      </c>
    </row>
    <row r="387" spans="1:7" ht="67.5" x14ac:dyDescent="0.25">
      <c r="A387" s="13">
        <v>45433</v>
      </c>
      <c r="B387" s="7" t="s">
        <v>3615</v>
      </c>
      <c r="C387" s="16">
        <v>1</v>
      </c>
      <c r="D387" s="8">
        <v>7735</v>
      </c>
      <c r="E387" s="8">
        <v>7735</v>
      </c>
      <c r="F387" s="13" t="s">
        <v>3616</v>
      </c>
      <c r="G387" s="9">
        <v>100837697</v>
      </c>
    </row>
    <row r="388" spans="1:7" ht="121.5" x14ac:dyDescent="0.25">
      <c r="A388" s="13">
        <v>45433</v>
      </c>
      <c r="B388" s="7" t="s">
        <v>3617</v>
      </c>
      <c r="C388" s="16">
        <v>1</v>
      </c>
      <c r="D388" s="8">
        <v>2750</v>
      </c>
      <c r="E388" s="8">
        <v>2750</v>
      </c>
      <c r="F388" s="13" t="s">
        <v>3618</v>
      </c>
      <c r="G388" s="9">
        <v>114148376</v>
      </c>
    </row>
    <row r="389" spans="1:7" ht="67.5" x14ac:dyDescent="0.25">
      <c r="A389" s="13">
        <v>45435</v>
      </c>
      <c r="B389" s="7" t="s">
        <v>3619</v>
      </c>
      <c r="C389" s="16">
        <v>2000</v>
      </c>
      <c r="D389" s="8">
        <v>2.15</v>
      </c>
      <c r="E389" s="8">
        <v>4300</v>
      </c>
      <c r="F389" s="13" t="s">
        <v>3620</v>
      </c>
      <c r="G389" s="20">
        <v>86580981</v>
      </c>
    </row>
    <row r="390" spans="1:7" ht="54" x14ac:dyDescent="0.25">
      <c r="A390" s="13">
        <v>45435</v>
      </c>
      <c r="B390" s="7" t="s">
        <v>3621</v>
      </c>
      <c r="C390" s="16">
        <v>1</v>
      </c>
      <c r="D390" s="8">
        <v>2280</v>
      </c>
      <c r="E390" s="8">
        <v>2280</v>
      </c>
      <c r="F390" s="13" t="s">
        <v>3622</v>
      </c>
      <c r="G390" s="20">
        <v>90546520</v>
      </c>
    </row>
    <row r="391" spans="1:7" ht="121.5" x14ac:dyDescent="0.25">
      <c r="A391" s="13">
        <v>45435</v>
      </c>
      <c r="B391" s="7" t="s">
        <v>3623</v>
      </c>
      <c r="C391" s="16">
        <v>1</v>
      </c>
      <c r="D391" s="8">
        <v>2690</v>
      </c>
      <c r="E391" s="8">
        <v>2690</v>
      </c>
      <c r="F391" s="13" t="s">
        <v>3624</v>
      </c>
      <c r="G391" s="9">
        <v>106072633</v>
      </c>
    </row>
    <row r="392" spans="1:7" ht="67.5" x14ac:dyDescent="0.25">
      <c r="A392" s="13">
        <v>45435</v>
      </c>
      <c r="B392" s="7" t="s">
        <v>3625</v>
      </c>
      <c r="C392" s="16">
        <v>1</v>
      </c>
      <c r="D392" s="8">
        <v>13500</v>
      </c>
      <c r="E392" s="8">
        <v>13500</v>
      </c>
      <c r="F392" s="13" t="s">
        <v>3133</v>
      </c>
      <c r="G392" s="9">
        <v>7117809</v>
      </c>
    </row>
    <row r="393" spans="1:7" ht="121.5" x14ac:dyDescent="0.25">
      <c r="A393" s="13">
        <v>45436</v>
      </c>
      <c r="B393" s="7" t="s">
        <v>3626</v>
      </c>
      <c r="C393" s="16">
        <v>1</v>
      </c>
      <c r="D393" s="8">
        <v>24000</v>
      </c>
      <c r="E393" s="8">
        <v>24000</v>
      </c>
      <c r="F393" s="13" t="s">
        <v>3627</v>
      </c>
      <c r="G393" s="9">
        <v>103423761</v>
      </c>
    </row>
    <row r="394" spans="1:7" ht="81" x14ac:dyDescent="0.25">
      <c r="A394" s="13">
        <v>45439</v>
      </c>
      <c r="B394" s="7" t="s">
        <v>3628</v>
      </c>
      <c r="C394" s="16">
        <v>1</v>
      </c>
      <c r="D394" s="8">
        <v>14120</v>
      </c>
      <c r="E394" s="8">
        <v>14120</v>
      </c>
      <c r="F394" s="13" t="s">
        <v>3629</v>
      </c>
      <c r="G394" s="9">
        <v>108102890</v>
      </c>
    </row>
    <row r="395" spans="1:7" ht="108" x14ac:dyDescent="0.25">
      <c r="A395" s="13">
        <v>45439</v>
      </c>
      <c r="B395" s="7" t="s">
        <v>3630</v>
      </c>
      <c r="C395" s="16">
        <v>1</v>
      </c>
      <c r="D395" s="8">
        <v>3181</v>
      </c>
      <c r="E395" s="8">
        <v>3181</v>
      </c>
      <c r="F395" s="9" t="s">
        <v>3246</v>
      </c>
      <c r="G395" s="9">
        <v>4389174</v>
      </c>
    </row>
    <row r="396" spans="1:7" ht="81" x14ac:dyDescent="0.25">
      <c r="A396" s="13">
        <v>45439</v>
      </c>
      <c r="B396" s="7" t="s">
        <v>3631</v>
      </c>
      <c r="C396" s="16">
        <v>1</v>
      </c>
      <c r="D396" s="8">
        <v>1500</v>
      </c>
      <c r="E396" s="130">
        <v>1500</v>
      </c>
      <c r="F396" s="9" t="s">
        <v>1902</v>
      </c>
      <c r="G396" s="9">
        <v>45124043</v>
      </c>
    </row>
    <row r="397" spans="1:7" ht="81" x14ac:dyDescent="0.25">
      <c r="A397" s="13">
        <v>45439</v>
      </c>
      <c r="B397" s="7" t="s">
        <v>3632</v>
      </c>
      <c r="C397" s="16">
        <v>1</v>
      </c>
      <c r="D397" s="8">
        <v>24987</v>
      </c>
      <c r="E397" s="8">
        <v>24987</v>
      </c>
      <c r="F397" s="13" t="s">
        <v>1902</v>
      </c>
      <c r="G397" s="9">
        <v>45124043</v>
      </c>
    </row>
    <row r="398" spans="1:7" ht="121.5" x14ac:dyDescent="0.25">
      <c r="A398" s="13">
        <v>45442</v>
      </c>
      <c r="B398" s="7" t="s">
        <v>3633</v>
      </c>
      <c r="C398" s="16">
        <v>1</v>
      </c>
      <c r="D398" s="8">
        <v>9778</v>
      </c>
      <c r="E398" s="130">
        <v>9778</v>
      </c>
      <c r="F398" s="9" t="s">
        <v>2838</v>
      </c>
      <c r="G398" s="9">
        <v>83346104</v>
      </c>
    </row>
    <row r="399" spans="1:7" ht="81" x14ac:dyDescent="0.25">
      <c r="A399" s="13">
        <v>45442</v>
      </c>
      <c r="B399" s="7" t="s">
        <v>3634</v>
      </c>
      <c r="C399" s="16">
        <v>1</v>
      </c>
      <c r="D399" s="8">
        <v>22364</v>
      </c>
      <c r="E399" s="130">
        <v>22364</v>
      </c>
      <c r="F399" s="9" t="s">
        <v>2367</v>
      </c>
      <c r="G399" s="9">
        <v>66545463</v>
      </c>
    </row>
    <row r="400" spans="1:7" ht="229.5" x14ac:dyDescent="0.25">
      <c r="A400" s="13">
        <v>45442</v>
      </c>
      <c r="B400" s="7" t="s">
        <v>3635</v>
      </c>
      <c r="C400" s="16">
        <v>1</v>
      </c>
      <c r="D400" s="8">
        <v>9700</v>
      </c>
      <c r="E400" s="8">
        <v>9700</v>
      </c>
      <c r="F400" s="9" t="s">
        <v>3636</v>
      </c>
      <c r="G400" s="9">
        <v>43540562</v>
      </c>
    </row>
    <row r="401" spans="1:7" ht="189" x14ac:dyDescent="0.25">
      <c r="A401" s="13">
        <v>45442</v>
      </c>
      <c r="B401" s="7" t="s">
        <v>3637</v>
      </c>
      <c r="C401" s="16">
        <v>1</v>
      </c>
      <c r="D401" s="8">
        <v>6751.1</v>
      </c>
      <c r="E401" s="8">
        <v>6751.1</v>
      </c>
      <c r="F401" s="9" t="s">
        <v>2367</v>
      </c>
      <c r="G401" s="9">
        <v>66545463</v>
      </c>
    </row>
    <row r="402" spans="1:7" ht="67.5" x14ac:dyDescent="0.25">
      <c r="A402" s="13">
        <v>45442</v>
      </c>
      <c r="B402" s="7" t="s">
        <v>3638</v>
      </c>
      <c r="C402" s="16">
        <v>1</v>
      </c>
      <c r="D402" s="8">
        <v>4812</v>
      </c>
      <c r="E402" s="8">
        <v>4812</v>
      </c>
      <c r="F402" s="9" t="s">
        <v>3575</v>
      </c>
      <c r="G402" s="9">
        <v>39064379</v>
      </c>
    </row>
    <row r="403" spans="1:7" ht="81" x14ac:dyDescent="0.25">
      <c r="A403" s="13">
        <v>45442</v>
      </c>
      <c r="B403" s="7" t="s">
        <v>3639</v>
      </c>
      <c r="C403" s="16">
        <v>2</v>
      </c>
      <c r="D403" s="8">
        <v>7393</v>
      </c>
      <c r="E403" s="130">
        <v>14786</v>
      </c>
      <c r="F403" s="9" t="s">
        <v>3640</v>
      </c>
      <c r="G403" s="9">
        <v>26434946</v>
      </c>
    </row>
    <row r="404" spans="1:7" ht="351" x14ac:dyDescent="0.25">
      <c r="A404" s="13">
        <v>45442</v>
      </c>
      <c r="B404" s="7" t="s">
        <v>3641</v>
      </c>
      <c r="C404" s="16">
        <v>1</v>
      </c>
      <c r="D404" s="8">
        <v>16767.5</v>
      </c>
      <c r="E404" s="8">
        <v>16767.5</v>
      </c>
      <c r="F404" s="9" t="s">
        <v>2746</v>
      </c>
      <c r="G404" s="9">
        <v>19502052</v>
      </c>
    </row>
    <row r="405" spans="1:7" ht="189" x14ac:dyDescent="0.25">
      <c r="A405" s="13">
        <v>45442</v>
      </c>
      <c r="B405" s="7" t="s">
        <v>3642</v>
      </c>
      <c r="C405" s="16">
        <v>1</v>
      </c>
      <c r="D405" s="8">
        <v>4200</v>
      </c>
      <c r="E405" s="8">
        <v>4200</v>
      </c>
      <c r="F405" s="9" t="s">
        <v>2746</v>
      </c>
      <c r="G405" s="9">
        <v>19502052</v>
      </c>
    </row>
    <row r="406" spans="1:7" ht="94.5" x14ac:dyDescent="0.25">
      <c r="A406" s="13">
        <v>45443</v>
      </c>
      <c r="B406" s="7" t="s">
        <v>3643</v>
      </c>
      <c r="C406" s="16">
        <v>1</v>
      </c>
      <c r="D406" s="8">
        <v>9056.3700000000008</v>
      </c>
      <c r="E406" s="8">
        <v>9056.3700000000008</v>
      </c>
      <c r="F406" s="9" t="s">
        <v>2860</v>
      </c>
      <c r="G406" s="9">
        <v>5442516</v>
      </c>
    </row>
    <row r="407" spans="1:7" ht="81" x14ac:dyDescent="0.25">
      <c r="A407" s="13">
        <v>45443</v>
      </c>
      <c r="B407" s="7" t="s">
        <v>3644</v>
      </c>
      <c r="C407" s="16">
        <v>1</v>
      </c>
      <c r="D407" s="8">
        <v>13553</v>
      </c>
      <c r="E407" s="130">
        <v>13553</v>
      </c>
      <c r="F407" s="9" t="s">
        <v>2367</v>
      </c>
      <c r="G407" s="9">
        <v>66545463</v>
      </c>
    </row>
    <row r="408" spans="1:7" ht="54" x14ac:dyDescent="0.25">
      <c r="A408" s="13">
        <v>45443</v>
      </c>
      <c r="B408" s="7" t="s">
        <v>3645</v>
      </c>
      <c r="C408" s="16">
        <v>5</v>
      </c>
      <c r="D408" s="8">
        <v>575</v>
      </c>
      <c r="E408" s="8">
        <v>2875</v>
      </c>
      <c r="F408" s="9" t="s">
        <v>2592</v>
      </c>
      <c r="G408" s="9">
        <v>25917579</v>
      </c>
    </row>
    <row r="409" spans="1:7" ht="121.5" x14ac:dyDescent="0.25">
      <c r="A409" s="13">
        <v>45443</v>
      </c>
      <c r="B409" s="7" t="s">
        <v>3646</v>
      </c>
      <c r="C409" s="16">
        <v>1</v>
      </c>
      <c r="D409" s="8">
        <v>14267.75</v>
      </c>
      <c r="E409" s="8">
        <v>14267.75</v>
      </c>
      <c r="F409" s="9" t="s">
        <v>3647</v>
      </c>
      <c r="G409" s="9">
        <v>92785549</v>
      </c>
    </row>
    <row r="410" spans="1:7" ht="67.5" x14ac:dyDescent="0.25">
      <c r="A410" s="13">
        <v>45443</v>
      </c>
      <c r="B410" s="7" t="s">
        <v>3648</v>
      </c>
      <c r="C410" s="16">
        <v>11</v>
      </c>
      <c r="D410" s="8">
        <v>245</v>
      </c>
      <c r="E410" s="8">
        <v>2695</v>
      </c>
      <c r="F410" s="9" t="s">
        <v>2592</v>
      </c>
      <c r="G410" s="9">
        <v>25917579</v>
      </c>
    </row>
    <row r="411" spans="1:7" x14ac:dyDescent="0.25">
      <c r="A411" s="209" t="s">
        <v>3649</v>
      </c>
      <c r="B411" s="210"/>
      <c r="C411" s="210"/>
      <c r="D411" s="210"/>
      <c r="E411" s="210"/>
      <c r="F411" s="210"/>
      <c r="G411" s="210"/>
    </row>
    <row r="412" spans="1:7" ht="135" x14ac:dyDescent="0.25">
      <c r="A412" s="13">
        <v>45446</v>
      </c>
      <c r="B412" s="7" t="s">
        <v>3650</v>
      </c>
      <c r="C412" s="16">
        <v>1</v>
      </c>
      <c r="D412" s="131">
        <v>5535</v>
      </c>
      <c r="E412" s="131">
        <v>5535</v>
      </c>
      <c r="F412" s="9" t="s">
        <v>2592</v>
      </c>
      <c r="G412" s="9">
        <v>25917579</v>
      </c>
    </row>
    <row r="413" spans="1:7" ht="67.5" x14ac:dyDescent="0.25">
      <c r="A413" s="13">
        <v>45447</v>
      </c>
      <c r="B413" s="7" t="s">
        <v>3651</v>
      </c>
      <c r="C413" s="16">
        <v>1</v>
      </c>
      <c r="D413" s="131">
        <v>19330</v>
      </c>
      <c r="E413" s="131">
        <v>19330</v>
      </c>
      <c r="F413" s="9" t="s">
        <v>3652</v>
      </c>
      <c r="G413" s="9">
        <v>79857108</v>
      </c>
    </row>
    <row r="414" spans="1:7" ht="54" x14ac:dyDescent="0.25">
      <c r="A414" s="13">
        <v>45448</v>
      </c>
      <c r="B414" s="7" t="s">
        <v>3653</v>
      </c>
      <c r="C414" s="16">
        <f>+E414/D414</f>
        <v>500</v>
      </c>
      <c r="D414" s="131">
        <v>45</v>
      </c>
      <c r="E414" s="131">
        <v>22500</v>
      </c>
      <c r="F414" s="9" t="s">
        <v>1200</v>
      </c>
      <c r="G414" s="9">
        <v>5908248</v>
      </c>
    </row>
    <row r="415" spans="1:7" ht="94.5" x14ac:dyDescent="0.25">
      <c r="A415" s="13">
        <v>45448</v>
      </c>
      <c r="B415" s="7" t="s">
        <v>3654</v>
      </c>
      <c r="C415" s="16">
        <v>1</v>
      </c>
      <c r="D415" s="131">
        <v>1800</v>
      </c>
      <c r="E415" s="131">
        <v>1800</v>
      </c>
      <c r="F415" s="9" t="s">
        <v>3151</v>
      </c>
      <c r="G415" s="9" t="s">
        <v>912</v>
      </c>
    </row>
    <row r="416" spans="1:7" ht="94.5" x14ac:dyDescent="0.25">
      <c r="A416" s="13">
        <v>45450</v>
      </c>
      <c r="B416" s="7" t="s">
        <v>3655</v>
      </c>
      <c r="C416" s="16">
        <f>+E416/D416</f>
        <v>8</v>
      </c>
      <c r="D416" s="131">
        <v>135</v>
      </c>
      <c r="E416" s="131">
        <f>+D416*8</f>
        <v>1080</v>
      </c>
      <c r="F416" s="9" t="s">
        <v>3656</v>
      </c>
      <c r="G416" s="9">
        <v>5405270</v>
      </c>
    </row>
    <row r="417" spans="1:7" ht="81" x14ac:dyDescent="0.25">
      <c r="A417" s="13">
        <v>45450</v>
      </c>
      <c r="B417" s="7" t="s">
        <v>3657</v>
      </c>
      <c r="C417" s="16">
        <v>1</v>
      </c>
      <c r="D417" s="131">
        <v>8879</v>
      </c>
      <c r="E417" s="131">
        <v>8879</v>
      </c>
      <c r="F417" s="9" t="s">
        <v>2702</v>
      </c>
      <c r="G417" s="9">
        <v>26472406</v>
      </c>
    </row>
    <row r="418" spans="1:7" ht="94.5" x14ac:dyDescent="0.25">
      <c r="A418" s="13">
        <v>45450</v>
      </c>
      <c r="B418" s="7" t="s">
        <v>3658</v>
      </c>
      <c r="C418" s="16">
        <v>1</v>
      </c>
      <c r="D418" s="131">
        <v>3835</v>
      </c>
      <c r="E418" s="131">
        <v>3835</v>
      </c>
      <c r="F418" s="9" t="s">
        <v>993</v>
      </c>
      <c r="G418" s="9">
        <v>46720111</v>
      </c>
    </row>
    <row r="419" spans="1:7" ht="121.5" x14ac:dyDescent="0.25">
      <c r="A419" s="13">
        <v>45450</v>
      </c>
      <c r="B419" s="7" t="s">
        <v>3659</v>
      </c>
      <c r="C419" s="16">
        <v>1</v>
      </c>
      <c r="D419" s="131">
        <v>2500</v>
      </c>
      <c r="E419" s="131">
        <v>2500</v>
      </c>
      <c r="F419" s="9" t="s">
        <v>3113</v>
      </c>
      <c r="G419" s="9" t="s">
        <v>912</v>
      </c>
    </row>
    <row r="420" spans="1:7" ht="108" x14ac:dyDescent="0.25">
      <c r="A420" s="13">
        <v>45450</v>
      </c>
      <c r="B420" s="7" t="s">
        <v>3660</v>
      </c>
      <c r="C420" s="16">
        <v>1</v>
      </c>
      <c r="D420" s="131">
        <v>11625</v>
      </c>
      <c r="E420" s="131">
        <v>11625</v>
      </c>
      <c r="F420" s="9" t="s">
        <v>3661</v>
      </c>
      <c r="G420" s="9">
        <v>74067095</v>
      </c>
    </row>
    <row r="421" spans="1:7" ht="121.5" x14ac:dyDescent="0.25">
      <c r="A421" s="13">
        <v>45453</v>
      </c>
      <c r="B421" s="7" t="s">
        <v>3662</v>
      </c>
      <c r="C421" s="16">
        <v>1</v>
      </c>
      <c r="D421" s="131">
        <v>1179.5999999999999</v>
      </c>
      <c r="E421" s="131">
        <v>1179.5999999999999</v>
      </c>
      <c r="F421" s="9" t="s">
        <v>2363</v>
      </c>
      <c r="G421" s="9">
        <v>44131933</v>
      </c>
    </row>
    <row r="422" spans="1:7" ht="94.5" x14ac:dyDescent="0.25">
      <c r="A422" s="13">
        <v>45453</v>
      </c>
      <c r="B422" s="7" t="s">
        <v>3663</v>
      </c>
      <c r="C422" s="16">
        <v>1</v>
      </c>
      <c r="D422" s="131">
        <v>6930</v>
      </c>
      <c r="E422" s="131">
        <v>6930</v>
      </c>
      <c r="F422" s="9" t="s">
        <v>3616</v>
      </c>
      <c r="G422" s="9">
        <v>100837697</v>
      </c>
    </row>
    <row r="423" spans="1:7" ht="81" x14ac:dyDescent="0.25">
      <c r="A423" s="13">
        <v>45453</v>
      </c>
      <c r="B423" s="7" t="s">
        <v>3664</v>
      </c>
      <c r="C423" s="16">
        <v>1</v>
      </c>
      <c r="D423" s="131">
        <v>1140</v>
      </c>
      <c r="E423" s="131">
        <v>1140</v>
      </c>
      <c r="F423" s="9" t="s">
        <v>946</v>
      </c>
      <c r="G423" s="9">
        <v>38231425</v>
      </c>
    </row>
    <row r="424" spans="1:7" ht="108" x14ac:dyDescent="0.25">
      <c r="A424" s="13">
        <v>45453</v>
      </c>
      <c r="B424" s="7" t="s">
        <v>3665</v>
      </c>
      <c r="C424" s="16">
        <f>+E424/D424</f>
        <v>32</v>
      </c>
      <c r="D424" s="131">
        <v>35</v>
      </c>
      <c r="E424" s="131">
        <v>1120</v>
      </c>
      <c r="F424" s="9" t="s">
        <v>3666</v>
      </c>
      <c r="G424" s="9">
        <v>22313877</v>
      </c>
    </row>
    <row r="425" spans="1:7" ht="67.5" x14ac:dyDescent="0.25">
      <c r="A425" s="13">
        <v>45453</v>
      </c>
      <c r="B425" s="7" t="s">
        <v>3667</v>
      </c>
      <c r="C425" s="16">
        <v>1</v>
      </c>
      <c r="D425" s="131">
        <v>6000</v>
      </c>
      <c r="E425" s="131">
        <v>6000</v>
      </c>
      <c r="F425" s="9" t="s">
        <v>3668</v>
      </c>
      <c r="G425" s="9">
        <v>16290739</v>
      </c>
    </row>
    <row r="426" spans="1:7" ht="94.5" x14ac:dyDescent="0.25">
      <c r="A426" s="13">
        <v>45453</v>
      </c>
      <c r="B426" s="7" t="s">
        <v>3669</v>
      </c>
      <c r="C426" s="16">
        <v>1</v>
      </c>
      <c r="D426" s="131">
        <v>2420</v>
      </c>
      <c r="E426" s="131">
        <v>2420</v>
      </c>
      <c r="F426" s="9" t="s">
        <v>3670</v>
      </c>
      <c r="G426" s="9">
        <v>4669</v>
      </c>
    </row>
    <row r="427" spans="1:7" ht="108" x14ac:dyDescent="0.25">
      <c r="A427" s="13">
        <v>45453</v>
      </c>
      <c r="B427" s="7" t="s">
        <v>3671</v>
      </c>
      <c r="C427" s="16">
        <v>1</v>
      </c>
      <c r="D427" s="131">
        <v>5000</v>
      </c>
      <c r="E427" s="131">
        <v>5000</v>
      </c>
      <c r="F427" s="9" t="s">
        <v>3672</v>
      </c>
      <c r="G427" s="9">
        <v>45386013</v>
      </c>
    </row>
    <row r="428" spans="1:7" ht="148.5" x14ac:dyDescent="0.25">
      <c r="A428" s="13">
        <v>45453</v>
      </c>
      <c r="B428" s="7" t="s">
        <v>3673</v>
      </c>
      <c r="C428" s="16">
        <v>1</v>
      </c>
      <c r="D428" s="131">
        <v>5300</v>
      </c>
      <c r="E428" s="131">
        <v>5300</v>
      </c>
      <c r="F428" s="9" t="s">
        <v>3674</v>
      </c>
      <c r="G428" s="9">
        <v>7454732</v>
      </c>
    </row>
    <row r="429" spans="1:7" ht="67.5" x14ac:dyDescent="0.25">
      <c r="A429" s="13">
        <v>45453</v>
      </c>
      <c r="B429" s="7" t="s">
        <v>3675</v>
      </c>
      <c r="C429" s="16">
        <f>+E429/D429</f>
        <v>500</v>
      </c>
      <c r="D429" s="131">
        <v>5.3</v>
      </c>
      <c r="E429" s="131">
        <f>+D429*500</f>
        <v>2650</v>
      </c>
      <c r="F429" s="9" t="s">
        <v>3676</v>
      </c>
      <c r="G429" s="9">
        <v>14199947</v>
      </c>
    </row>
    <row r="430" spans="1:7" ht="94.5" x14ac:dyDescent="0.25">
      <c r="A430" s="13">
        <v>45453</v>
      </c>
      <c r="B430" s="7" t="s">
        <v>3677</v>
      </c>
      <c r="C430" s="16">
        <f>+E430/D430</f>
        <v>10000</v>
      </c>
      <c r="D430" s="131">
        <v>1.5</v>
      </c>
      <c r="E430" s="131">
        <f>+D430*10000</f>
        <v>15000</v>
      </c>
      <c r="F430" s="9" t="s">
        <v>3676</v>
      </c>
      <c r="G430" s="9">
        <v>14199947</v>
      </c>
    </row>
    <row r="431" spans="1:7" ht="67.5" x14ac:dyDescent="0.25">
      <c r="A431" s="13">
        <v>45454</v>
      </c>
      <c r="B431" s="7" t="s">
        <v>3678</v>
      </c>
      <c r="C431" s="16">
        <v>1</v>
      </c>
      <c r="D431" s="131">
        <v>8297.9</v>
      </c>
      <c r="E431" s="131">
        <v>8297.9</v>
      </c>
      <c r="F431" s="9" t="s">
        <v>3232</v>
      </c>
      <c r="G431" s="9">
        <v>32375913</v>
      </c>
    </row>
    <row r="432" spans="1:7" ht="67.5" x14ac:dyDescent="0.25">
      <c r="A432" s="13">
        <v>45454</v>
      </c>
      <c r="B432" s="7" t="s">
        <v>3679</v>
      </c>
      <c r="C432" s="16">
        <f>+E432/D432</f>
        <v>5000</v>
      </c>
      <c r="D432" s="131">
        <v>13</v>
      </c>
      <c r="E432" s="131">
        <f>D432*5000</f>
        <v>65000</v>
      </c>
      <c r="F432" s="9" t="s">
        <v>3680</v>
      </c>
      <c r="G432" s="9">
        <v>115367624</v>
      </c>
    </row>
    <row r="433" spans="1:7" ht="108" x14ac:dyDescent="0.25">
      <c r="A433" s="13">
        <v>45454</v>
      </c>
      <c r="B433" s="7" t="s">
        <v>3681</v>
      </c>
      <c r="C433" s="16">
        <v>1</v>
      </c>
      <c r="D433" s="131">
        <v>5600</v>
      </c>
      <c r="E433" s="131">
        <v>5600</v>
      </c>
      <c r="F433" s="9" t="s">
        <v>3682</v>
      </c>
      <c r="G433" s="9">
        <v>75726963</v>
      </c>
    </row>
    <row r="434" spans="1:7" ht="135" x14ac:dyDescent="0.25">
      <c r="A434" s="13">
        <v>45454</v>
      </c>
      <c r="B434" s="7" t="s">
        <v>3683</v>
      </c>
      <c r="C434" s="16">
        <v>1</v>
      </c>
      <c r="D434" s="131">
        <v>22811.4</v>
      </c>
      <c r="E434" s="131">
        <v>22811.4</v>
      </c>
      <c r="F434" s="9" t="s">
        <v>3684</v>
      </c>
      <c r="G434" s="9">
        <v>16899628</v>
      </c>
    </row>
    <row r="435" spans="1:7" ht="94.5" x14ac:dyDescent="0.25">
      <c r="A435" s="13">
        <v>45454</v>
      </c>
      <c r="B435" s="7" t="s">
        <v>3685</v>
      </c>
      <c r="C435" s="16">
        <v>1</v>
      </c>
      <c r="D435" s="131">
        <v>17400</v>
      </c>
      <c r="E435" s="131">
        <v>17400</v>
      </c>
      <c r="F435" s="9" t="s">
        <v>2868</v>
      </c>
      <c r="G435" s="9">
        <v>97893927</v>
      </c>
    </row>
    <row r="436" spans="1:7" ht="94.5" x14ac:dyDescent="0.25">
      <c r="A436" s="13">
        <v>45454</v>
      </c>
      <c r="B436" s="7" t="s">
        <v>3686</v>
      </c>
      <c r="C436" s="16">
        <v>1</v>
      </c>
      <c r="D436" s="131">
        <v>24750</v>
      </c>
      <c r="E436" s="131">
        <v>24750</v>
      </c>
      <c r="F436" s="9" t="s">
        <v>2868</v>
      </c>
      <c r="G436" s="9">
        <v>97893927</v>
      </c>
    </row>
    <row r="437" spans="1:7" ht="54" x14ac:dyDescent="0.25">
      <c r="A437" s="13">
        <v>45457</v>
      </c>
      <c r="B437" s="7" t="s">
        <v>3687</v>
      </c>
      <c r="C437" s="16">
        <v>1</v>
      </c>
      <c r="D437" s="131">
        <v>3125</v>
      </c>
      <c r="E437" s="131">
        <v>3125</v>
      </c>
      <c r="F437" s="9" t="s">
        <v>3189</v>
      </c>
      <c r="G437" s="9">
        <v>4339559</v>
      </c>
    </row>
    <row r="438" spans="1:7" ht="81" x14ac:dyDescent="0.25">
      <c r="A438" s="13">
        <v>45457</v>
      </c>
      <c r="B438" s="7" t="s">
        <v>3688</v>
      </c>
      <c r="C438" s="16">
        <v>1</v>
      </c>
      <c r="D438" s="131">
        <v>13950</v>
      </c>
      <c r="E438" s="131">
        <v>13950</v>
      </c>
      <c r="F438" s="9" t="s">
        <v>3271</v>
      </c>
      <c r="G438" s="9">
        <v>110934407</v>
      </c>
    </row>
    <row r="439" spans="1:7" ht="81" x14ac:dyDescent="0.25">
      <c r="A439" s="13">
        <v>45457</v>
      </c>
      <c r="B439" s="7" t="s">
        <v>3689</v>
      </c>
      <c r="C439" s="16">
        <v>1</v>
      </c>
      <c r="D439" s="131">
        <v>7780</v>
      </c>
      <c r="E439" s="131">
        <v>7780</v>
      </c>
      <c r="F439" s="9" t="s">
        <v>1806</v>
      </c>
      <c r="G439" s="9">
        <v>108769976</v>
      </c>
    </row>
    <row r="440" spans="1:7" ht="94.5" x14ac:dyDescent="0.25">
      <c r="A440" s="13">
        <v>45457</v>
      </c>
      <c r="B440" s="7" t="s">
        <v>3690</v>
      </c>
      <c r="C440" s="16">
        <v>1</v>
      </c>
      <c r="D440" s="131">
        <v>16745</v>
      </c>
      <c r="E440" s="131">
        <v>16745</v>
      </c>
      <c r="F440" s="9" t="s">
        <v>3691</v>
      </c>
      <c r="G440" s="9">
        <v>73618004</v>
      </c>
    </row>
    <row r="441" spans="1:7" ht="81" x14ac:dyDescent="0.25">
      <c r="A441" s="13">
        <v>45457</v>
      </c>
      <c r="B441" s="7" t="s">
        <v>3692</v>
      </c>
      <c r="C441" s="16">
        <v>1</v>
      </c>
      <c r="D441" s="131">
        <v>10000</v>
      </c>
      <c r="E441" s="131">
        <v>10000</v>
      </c>
      <c r="F441" s="9" t="s">
        <v>933</v>
      </c>
      <c r="G441" s="9">
        <v>4693685</v>
      </c>
    </row>
    <row r="442" spans="1:7" ht="40.5" x14ac:dyDescent="0.25">
      <c r="A442" s="13">
        <v>45457</v>
      </c>
      <c r="B442" s="7" t="s">
        <v>3693</v>
      </c>
      <c r="C442" s="16">
        <v>1</v>
      </c>
      <c r="D442" s="131">
        <v>3950</v>
      </c>
      <c r="E442" s="131">
        <v>3950</v>
      </c>
      <c r="F442" s="9" t="s">
        <v>3694</v>
      </c>
      <c r="G442" s="9">
        <v>9800646</v>
      </c>
    </row>
    <row r="443" spans="1:7" ht="81" x14ac:dyDescent="0.25">
      <c r="A443" s="13">
        <v>45460</v>
      </c>
      <c r="B443" s="7" t="s">
        <v>3695</v>
      </c>
      <c r="C443" s="16">
        <v>1</v>
      </c>
      <c r="D443" s="131">
        <v>16250</v>
      </c>
      <c r="E443" s="131">
        <v>16250</v>
      </c>
      <c r="F443" s="9" t="s">
        <v>2592</v>
      </c>
      <c r="G443" s="9">
        <v>25917579</v>
      </c>
    </row>
    <row r="444" spans="1:7" ht="108" x14ac:dyDescent="0.25">
      <c r="A444" s="13">
        <v>45460</v>
      </c>
      <c r="B444" s="7" t="s">
        <v>3696</v>
      </c>
      <c r="C444" s="16">
        <v>1</v>
      </c>
      <c r="D444" s="131">
        <v>12900</v>
      </c>
      <c r="E444" s="131">
        <v>12900</v>
      </c>
      <c r="F444" s="9" t="s">
        <v>1420</v>
      </c>
      <c r="G444" s="9">
        <v>5623758</v>
      </c>
    </row>
    <row r="445" spans="1:7" ht="148.5" x14ac:dyDescent="0.25">
      <c r="A445" s="13">
        <v>45460</v>
      </c>
      <c r="B445" s="7" t="s">
        <v>3697</v>
      </c>
      <c r="C445" s="16">
        <v>1</v>
      </c>
      <c r="D445" s="131">
        <v>2025.5</v>
      </c>
      <c r="E445" s="131">
        <v>2025.5</v>
      </c>
      <c r="F445" s="9" t="s">
        <v>601</v>
      </c>
      <c r="G445" s="9">
        <v>108525155</v>
      </c>
    </row>
    <row r="446" spans="1:7" ht="229.5" x14ac:dyDescent="0.25">
      <c r="A446" s="13">
        <v>45460</v>
      </c>
      <c r="B446" s="7" t="s">
        <v>3698</v>
      </c>
      <c r="C446" s="16">
        <v>1</v>
      </c>
      <c r="D446" s="131">
        <v>17392</v>
      </c>
      <c r="E446" s="131">
        <v>17392</v>
      </c>
      <c r="F446" s="9" t="s">
        <v>3699</v>
      </c>
      <c r="G446" s="9">
        <v>8182159</v>
      </c>
    </row>
    <row r="447" spans="1:7" ht="94.5" x14ac:dyDescent="0.25">
      <c r="A447" s="13">
        <v>45460</v>
      </c>
      <c r="B447" s="7" t="s">
        <v>3700</v>
      </c>
      <c r="C447" s="16">
        <v>1</v>
      </c>
      <c r="D447" s="131">
        <v>2200</v>
      </c>
      <c r="E447" s="131">
        <v>2200</v>
      </c>
      <c r="F447" s="9" t="s">
        <v>3566</v>
      </c>
      <c r="G447" s="9">
        <v>93805845</v>
      </c>
    </row>
    <row r="448" spans="1:7" ht="54" x14ac:dyDescent="0.25">
      <c r="A448" s="13">
        <v>45460</v>
      </c>
      <c r="B448" s="7" t="s">
        <v>3701</v>
      </c>
      <c r="C448" s="16">
        <v>1</v>
      </c>
      <c r="D448" s="131">
        <v>7700</v>
      </c>
      <c r="E448" s="131">
        <v>7700</v>
      </c>
      <c r="F448" s="9" t="s">
        <v>1550</v>
      </c>
      <c r="G448" s="9">
        <v>42682010</v>
      </c>
    </row>
    <row r="449" spans="1:7" ht="108" x14ac:dyDescent="0.25">
      <c r="A449" s="13">
        <v>45460</v>
      </c>
      <c r="B449" s="7" t="s">
        <v>3702</v>
      </c>
      <c r="C449" s="16">
        <v>1</v>
      </c>
      <c r="D449" s="131">
        <v>10500</v>
      </c>
      <c r="E449" s="131">
        <v>10500</v>
      </c>
      <c r="F449" s="9" t="s">
        <v>2868</v>
      </c>
      <c r="G449" s="9">
        <v>97893927</v>
      </c>
    </row>
    <row r="450" spans="1:7" ht="189" x14ac:dyDescent="0.25">
      <c r="A450" s="13">
        <v>45461</v>
      </c>
      <c r="B450" s="7" t="s">
        <v>3703</v>
      </c>
      <c r="C450" s="16">
        <v>1</v>
      </c>
      <c r="D450" s="131">
        <v>23712</v>
      </c>
      <c r="E450" s="131">
        <v>23712</v>
      </c>
      <c r="F450" s="9" t="s">
        <v>3640</v>
      </c>
      <c r="G450" s="9">
        <v>26434946</v>
      </c>
    </row>
    <row r="451" spans="1:7" ht="54" x14ac:dyDescent="0.25">
      <c r="A451" s="13">
        <v>45461</v>
      </c>
      <c r="B451" s="7" t="s">
        <v>3704</v>
      </c>
      <c r="C451" s="16">
        <v>1</v>
      </c>
      <c r="D451" s="131">
        <v>2400</v>
      </c>
      <c r="E451" s="131">
        <v>2400</v>
      </c>
      <c r="F451" s="9" t="s">
        <v>2182</v>
      </c>
      <c r="G451" s="9">
        <v>59852844</v>
      </c>
    </row>
    <row r="452" spans="1:7" ht="256.5" x14ac:dyDescent="0.25">
      <c r="A452" s="13">
        <v>45461</v>
      </c>
      <c r="B452" s="7" t="s">
        <v>3705</v>
      </c>
      <c r="C452" s="16">
        <v>1</v>
      </c>
      <c r="D452" s="131">
        <v>12776.96</v>
      </c>
      <c r="E452" s="131">
        <v>12776.96</v>
      </c>
      <c r="F452" s="9" t="s">
        <v>3508</v>
      </c>
      <c r="G452" s="9">
        <v>5941679</v>
      </c>
    </row>
    <row r="453" spans="1:7" ht="81" x14ac:dyDescent="0.25">
      <c r="A453" s="13">
        <v>45461</v>
      </c>
      <c r="B453" s="7" t="s">
        <v>3706</v>
      </c>
      <c r="C453" s="16">
        <v>1</v>
      </c>
      <c r="D453" s="131">
        <v>3889.6</v>
      </c>
      <c r="E453" s="131">
        <v>3889.6</v>
      </c>
      <c r="F453" s="9" t="s">
        <v>917</v>
      </c>
      <c r="G453" s="9">
        <v>48327581</v>
      </c>
    </row>
    <row r="454" spans="1:7" ht="283.5" x14ac:dyDescent="0.25">
      <c r="A454" s="13">
        <v>45461</v>
      </c>
      <c r="B454" s="7" t="s">
        <v>3707</v>
      </c>
      <c r="C454" s="16">
        <v>1</v>
      </c>
      <c r="D454" s="131">
        <v>24895</v>
      </c>
      <c r="E454" s="131">
        <v>24895</v>
      </c>
      <c r="F454" s="9" t="s">
        <v>1719</v>
      </c>
      <c r="G454" s="9">
        <v>26012960</v>
      </c>
    </row>
    <row r="455" spans="1:7" ht="162" x14ac:dyDescent="0.25">
      <c r="A455" s="13">
        <v>45462</v>
      </c>
      <c r="B455" s="7" t="s">
        <v>3708</v>
      </c>
      <c r="C455" s="16">
        <v>1</v>
      </c>
      <c r="D455" s="131">
        <v>20460.8</v>
      </c>
      <c r="E455" s="131">
        <v>20460.8</v>
      </c>
      <c r="F455" s="9" t="s">
        <v>2443</v>
      </c>
      <c r="G455" s="9">
        <v>116468386</v>
      </c>
    </row>
    <row r="456" spans="1:7" ht="54" x14ac:dyDescent="0.25">
      <c r="A456" s="13">
        <v>45462</v>
      </c>
      <c r="B456" s="7" t="s">
        <v>3709</v>
      </c>
      <c r="C456" s="16">
        <v>1</v>
      </c>
      <c r="D456" s="131">
        <v>2100</v>
      </c>
      <c r="E456" s="131">
        <v>2100</v>
      </c>
      <c r="F456" s="9" t="s">
        <v>2440</v>
      </c>
      <c r="G456" s="9">
        <v>26012960</v>
      </c>
    </row>
    <row r="457" spans="1:7" ht="108" x14ac:dyDescent="0.25">
      <c r="A457" s="13">
        <v>45462</v>
      </c>
      <c r="B457" s="7" t="s">
        <v>3710</v>
      </c>
      <c r="C457" s="16">
        <v>1</v>
      </c>
      <c r="D457" s="131">
        <v>4285</v>
      </c>
      <c r="E457" s="131">
        <v>4285</v>
      </c>
      <c r="F457" s="9" t="s">
        <v>2440</v>
      </c>
      <c r="G457" s="9">
        <v>26012960</v>
      </c>
    </row>
    <row r="458" spans="1:7" ht="229.5" x14ac:dyDescent="0.25">
      <c r="A458" s="13">
        <v>45462</v>
      </c>
      <c r="B458" s="7" t="s">
        <v>3711</v>
      </c>
      <c r="C458" s="16">
        <v>1</v>
      </c>
      <c r="D458" s="131">
        <v>23425</v>
      </c>
      <c r="E458" s="131">
        <v>23425</v>
      </c>
      <c r="F458" s="9" t="s">
        <v>2440</v>
      </c>
      <c r="G458" s="9">
        <v>26012960</v>
      </c>
    </row>
    <row r="459" spans="1:7" ht="67.5" x14ac:dyDescent="0.25">
      <c r="A459" s="13">
        <v>45462</v>
      </c>
      <c r="B459" s="7" t="s">
        <v>3712</v>
      </c>
      <c r="C459" s="16">
        <v>1</v>
      </c>
      <c r="D459" s="131">
        <v>6212.02</v>
      </c>
      <c r="E459" s="131">
        <v>6212.02</v>
      </c>
      <c r="F459" s="9" t="s">
        <v>3232</v>
      </c>
      <c r="G459" s="9">
        <v>32375913</v>
      </c>
    </row>
    <row r="460" spans="1:7" ht="67.5" x14ac:dyDescent="0.25">
      <c r="A460" s="13">
        <v>45462</v>
      </c>
      <c r="B460" s="7" t="s">
        <v>3713</v>
      </c>
      <c r="C460" s="16">
        <v>1</v>
      </c>
      <c r="D460" s="131">
        <v>1900</v>
      </c>
      <c r="E460" s="131">
        <v>1900</v>
      </c>
      <c r="F460" s="9" t="s">
        <v>3714</v>
      </c>
      <c r="G460" s="9">
        <v>12128570</v>
      </c>
    </row>
    <row r="461" spans="1:7" ht="189" x14ac:dyDescent="0.25">
      <c r="A461" s="13">
        <v>45462</v>
      </c>
      <c r="B461" s="7" t="s">
        <v>3715</v>
      </c>
      <c r="C461" s="16">
        <v>1</v>
      </c>
      <c r="D461" s="131">
        <v>19200.240000000002</v>
      </c>
      <c r="E461" s="131">
        <v>19200.240000000002</v>
      </c>
      <c r="F461" s="9" t="s">
        <v>3716</v>
      </c>
      <c r="G461" s="9">
        <v>34962484</v>
      </c>
    </row>
    <row r="462" spans="1:7" ht="67.5" x14ac:dyDescent="0.25">
      <c r="A462" s="13">
        <v>45462</v>
      </c>
      <c r="B462" s="7" t="s">
        <v>3315</v>
      </c>
      <c r="C462" s="16">
        <v>1</v>
      </c>
      <c r="D462" s="131">
        <v>10747</v>
      </c>
      <c r="E462" s="131">
        <v>10747</v>
      </c>
      <c r="F462" s="9" t="s">
        <v>2592</v>
      </c>
      <c r="G462" s="9">
        <v>25917579</v>
      </c>
    </row>
    <row r="463" spans="1:7" ht="54" x14ac:dyDescent="0.25">
      <c r="A463" s="13">
        <v>45463</v>
      </c>
      <c r="B463" s="7" t="s">
        <v>3717</v>
      </c>
      <c r="C463" s="16">
        <f>+E463/D463</f>
        <v>150</v>
      </c>
      <c r="D463" s="131">
        <v>81.144000000000005</v>
      </c>
      <c r="E463" s="131">
        <f>+D463*150</f>
        <v>12171.6</v>
      </c>
      <c r="F463" s="9" t="s">
        <v>2805</v>
      </c>
      <c r="G463" s="9">
        <v>5974488</v>
      </c>
    </row>
    <row r="464" spans="1:7" ht="54" x14ac:dyDescent="0.25">
      <c r="A464" s="13">
        <v>45463</v>
      </c>
      <c r="B464" s="7" t="s">
        <v>3718</v>
      </c>
      <c r="C464" s="16">
        <v>1</v>
      </c>
      <c r="D464" s="131">
        <v>4581.43</v>
      </c>
      <c r="E464" s="131">
        <v>4581.43</v>
      </c>
      <c r="F464" s="9" t="s">
        <v>3719</v>
      </c>
      <c r="G464" s="9">
        <v>12777463</v>
      </c>
    </row>
    <row r="465" spans="1:7" ht="40.5" x14ac:dyDescent="0.25">
      <c r="A465" s="13">
        <v>45463</v>
      </c>
      <c r="B465" s="7" t="s">
        <v>3720</v>
      </c>
      <c r="C465" s="16">
        <f t="shared" ref="C465:C489" si="0">+E465/D465</f>
        <v>300</v>
      </c>
      <c r="D465" s="131">
        <v>6.83</v>
      </c>
      <c r="E465" s="131">
        <f>+D465*300</f>
        <v>2049</v>
      </c>
      <c r="F465" s="9" t="s">
        <v>2790</v>
      </c>
      <c r="G465" s="9">
        <v>326895</v>
      </c>
    </row>
    <row r="466" spans="1:7" ht="40.5" x14ac:dyDescent="0.25">
      <c r="A466" s="13">
        <v>45463</v>
      </c>
      <c r="B466" s="7" t="s">
        <v>3721</v>
      </c>
      <c r="C466" s="16">
        <f t="shared" si="0"/>
        <v>1800</v>
      </c>
      <c r="D466" s="131">
        <v>2.64</v>
      </c>
      <c r="E466" s="131">
        <f>+D466*1800</f>
        <v>4752</v>
      </c>
      <c r="F466" s="9" t="s">
        <v>2790</v>
      </c>
      <c r="G466" s="9">
        <v>326895</v>
      </c>
    </row>
    <row r="467" spans="1:7" ht="54" x14ac:dyDescent="0.25">
      <c r="A467" s="13">
        <v>45463</v>
      </c>
      <c r="B467" s="7" t="s">
        <v>3722</v>
      </c>
      <c r="C467" s="16">
        <f t="shared" si="0"/>
        <v>30</v>
      </c>
      <c r="D467" s="131">
        <v>34.76</v>
      </c>
      <c r="E467" s="131">
        <f>+D467*30</f>
        <v>1042.8</v>
      </c>
      <c r="F467" s="9" t="s">
        <v>2802</v>
      </c>
      <c r="G467" s="9">
        <v>84212489</v>
      </c>
    </row>
    <row r="468" spans="1:7" ht="54" x14ac:dyDescent="0.25">
      <c r="A468" s="13">
        <v>45463</v>
      </c>
      <c r="B468" s="7" t="s">
        <v>3723</v>
      </c>
      <c r="C468" s="16">
        <f t="shared" si="0"/>
        <v>1500</v>
      </c>
      <c r="D468" s="131">
        <v>1.8</v>
      </c>
      <c r="E468" s="131">
        <f>+D468*1500</f>
        <v>2700</v>
      </c>
      <c r="F468" s="9" t="s">
        <v>2802</v>
      </c>
      <c r="G468" s="9">
        <v>84212489</v>
      </c>
    </row>
    <row r="469" spans="1:7" ht="54" x14ac:dyDescent="0.25">
      <c r="A469" s="13">
        <v>45463</v>
      </c>
      <c r="B469" s="7" t="s">
        <v>3724</v>
      </c>
      <c r="C469" s="16">
        <f t="shared" si="0"/>
        <v>75</v>
      </c>
      <c r="D469" s="131">
        <v>35</v>
      </c>
      <c r="E469" s="131">
        <f>+D469*75</f>
        <v>2625</v>
      </c>
      <c r="F469" s="9" t="s">
        <v>2786</v>
      </c>
      <c r="G469" s="9">
        <v>39440680</v>
      </c>
    </row>
    <row r="470" spans="1:7" ht="54" x14ac:dyDescent="0.25">
      <c r="A470" s="13">
        <v>45463</v>
      </c>
      <c r="B470" s="7" t="s">
        <v>3725</v>
      </c>
      <c r="C470" s="16">
        <f t="shared" si="0"/>
        <v>20</v>
      </c>
      <c r="D470" s="131">
        <v>387</v>
      </c>
      <c r="E470" s="131">
        <f>+D470*20</f>
        <v>7740</v>
      </c>
      <c r="F470" s="9" t="s">
        <v>2786</v>
      </c>
      <c r="G470" s="9">
        <v>39440680</v>
      </c>
    </row>
    <row r="471" spans="1:7" ht="54" x14ac:dyDescent="0.25">
      <c r="A471" s="13">
        <v>45463</v>
      </c>
      <c r="B471" s="7" t="s">
        <v>3726</v>
      </c>
      <c r="C471" s="16">
        <f t="shared" si="0"/>
        <v>22</v>
      </c>
      <c r="D471" s="131">
        <v>150</v>
      </c>
      <c r="E471" s="131">
        <f>+D471*22</f>
        <v>3300</v>
      </c>
      <c r="F471" s="9" t="s">
        <v>2786</v>
      </c>
      <c r="G471" s="9">
        <v>39440680</v>
      </c>
    </row>
    <row r="472" spans="1:7" ht="54" x14ac:dyDescent="0.25">
      <c r="A472" s="13">
        <v>45463</v>
      </c>
      <c r="B472" s="7" t="s">
        <v>3727</v>
      </c>
      <c r="C472" s="16">
        <f t="shared" si="0"/>
        <v>25</v>
      </c>
      <c r="D472" s="131">
        <v>99.76</v>
      </c>
      <c r="E472" s="131">
        <f>+D472*25</f>
        <v>2494</v>
      </c>
      <c r="F472" s="9" t="s">
        <v>1729</v>
      </c>
      <c r="G472" s="9">
        <v>49436384</v>
      </c>
    </row>
    <row r="473" spans="1:7" ht="40.5" x14ac:dyDescent="0.25">
      <c r="A473" s="13">
        <v>45463</v>
      </c>
      <c r="B473" s="7" t="s">
        <v>3728</v>
      </c>
      <c r="C473" s="16">
        <f t="shared" si="0"/>
        <v>9</v>
      </c>
      <c r="D473" s="131">
        <v>271.32</v>
      </c>
      <c r="E473" s="131">
        <f>+D473*9</f>
        <v>2441.88</v>
      </c>
      <c r="F473" s="9" t="s">
        <v>1729</v>
      </c>
      <c r="G473" s="9">
        <v>49436384</v>
      </c>
    </row>
    <row r="474" spans="1:7" ht="54" x14ac:dyDescent="0.25">
      <c r="A474" s="13">
        <v>45463</v>
      </c>
      <c r="B474" s="7" t="s">
        <v>3729</v>
      </c>
      <c r="C474" s="16">
        <f t="shared" si="0"/>
        <v>75</v>
      </c>
      <c r="D474" s="131">
        <v>155.91</v>
      </c>
      <c r="E474" s="131">
        <f>+D474*75</f>
        <v>11693.25</v>
      </c>
      <c r="F474" s="9" t="s">
        <v>1729</v>
      </c>
      <c r="G474" s="9">
        <v>49436384</v>
      </c>
    </row>
    <row r="475" spans="1:7" ht="54" x14ac:dyDescent="0.25">
      <c r="A475" s="13">
        <v>45463</v>
      </c>
      <c r="B475" s="7" t="s">
        <v>3730</v>
      </c>
      <c r="C475" s="16">
        <f t="shared" si="0"/>
        <v>5</v>
      </c>
      <c r="D475" s="131">
        <v>1035.92</v>
      </c>
      <c r="E475" s="131">
        <f>+D475*5</f>
        <v>5179.6000000000004</v>
      </c>
      <c r="F475" s="9" t="s">
        <v>1729</v>
      </c>
      <c r="G475" s="9">
        <v>49436384</v>
      </c>
    </row>
    <row r="476" spans="1:7" ht="54" x14ac:dyDescent="0.25">
      <c r="A476" s="13">
        <v>45463</v>
      </c>
      <c r="B476" s="7" t="s">
        <v>3731</v>
      </c>
      <c r="C476" s="16">
        <f t="shared" si="0"/>
        <v>25</v>
      </c>
      <c r="D476" s="131">
        <v>64</v>
      </c>
      <c r="E476" s="131">
        <f>+D476*25</f>
        <v>1600</v>
      </c>
      <c r="F476" s="9" t="s">
        <v>1816</v>
      </c>
      <c r="G476" s="9">
        <v>7151667</v>
      </c>
    </row>
    <row r="477" spans="1:7" ht="54" x14ac:dyDescent="0.25">
      <c r="A477" s="13">
        <v>45463</v>
      </c>
      <c r="B477" s="7" t="s">
        <v>3732</v>
      </c>
      <c r="C477" s="16">
        <f t="shared" si="0"/>
        <v>100</v>
      </c>
      <c r="D477" s="131">
        <v>20</v>
      </c>
      <c r="E477" s="131">
        <f>+D477*100</f>
        <v>2000</v>
      </c>
      <c r="F477" s="9" t="s">
        <v>1816</v>
      </c>
      <c r="G477" s="9">
        <v>7151667</v>
      </c>
    </row>
    <row r="478" spans="1:7" ht="54" x14ac:dyDescent="0.25">
      <c r="A478" s="13">
        <v>45463</v>
      </c>
      <c r="B478" s="7" t="s">
        <v>3733</v>
      </c>
      <c r="C478" s="16">
        <f t="shared" si="0"/>
        <v>120</v>
      </c>
      <c r="D478" s="131">
        <v>10.5</v>
      </c>
      <c r="E478" s="131">
        <f>+D478*120</f>
        <v>1260</v>
      </c>
      <c r="F478" s="9" t="s">
        <v>2790</v>
      </c>
      <c r="G478" s="9">
        <v>326895</v>
      </c>
    </row>
    <row r="479" spans="1:7" ht="54" x14ac:dyDescent="0.25">
      <c r="A479" s="13">
        <v>45463</v>
      </c>
      <c r="B479" s="7" t="s">
        <v>3734</v>
      </c>
      <c r="C479" s="16">
        <f t="shared" si="0"/>
        <v>3</v>
      </c>
      <c r="D479" s="131">
        <v>439.07400000000001</v>
      </c>
      <c r="E479" s="131">
        <f>+D479*3</f>
        <v>1317.222</v>
      </c>
      <c r="F479" s="9" t="s">
        <v>2805</v>
      </c>
      <c r="G479" s="9">
        <v>5974488</v>
      </c>
    </row>
    <row r="480" spans="1:7" ht="54" x14ac:dyDescent="0.25">
      <c r="A480" s="13">
        <v>45463</v>
      </c>
      <c r="B480" s="7" t="s">
        <v>3735</v>
      </c>
      <c r="C480" s="16">
        <f t="shared" si="0"/>
        <v>9.9997245937758183</v>
      </c>
      <c r="D480" s="131">
        <v>145.24</v>
      </c>
      <c r="E480" s="131">
        <v>1452.36</v>
      </c>
      <c r="F480" s="9" t="s">
        <v>2805</v>
      </c>
      <c r="G480" s="9">
        <v>5974488</v>
      </c>
    </row>
    <row r="481" spans="1:7" ht="54" x14ac:dyDescent="0.25">
      <c r="A481" s="13">
        <v>45463</v>
      </c>
      <c r="B481" s="7" t="s">
        <v>3736</v>
      </c>
      <c r="C481" s="16">
        <f t="shared" si="0"/>
        <v>50</v>
      </c>
      <c r="D481" s="131">
        <v>61.56</v>
      </c>
      <c r="E481" s="131">
        <f>+D481*50</f>
        <v>3078</v>
      </c>
      <c r="F481" s="9" t="s">
        <v>1723</v>
      </c>
      <c r="G481" s="9">
        <v>4751124</v>
      </c>
    </row>
    <row r="482" spans="1:7" ht="54" x14ac:dyDescent="0.25">
      <c r="A482" s="13">
        <v>45463</v>
      </c>
      <c r="B482" s="7" t="s">
        <v>3737</v>
      </c>
      <c r="C482" s="16">
        <f t="shared" si="0"/>
        <v>30</v>
      </c>
      <c r="D482" s="131">
        <v>155.13</v>
      </c>
      <c r="E482" s="131">
        <f>+D482*30</f>
        <v>4653.8999999999996</v>
      </c>
      <c r="F482" s="9" t="s">
        <v>1723</v>
      </c>
      <c r="G482" s="9">
        <v>4751124</v>
      </c>
    </row>
    <row r="483" spans="1:7" ht="54" x14ac:dyDescent="0.25">
      <c r="A483" s="13">
        <v>45463</v>
      </c>
      <c r="B483" s="7" t="s">
        <v>3738</v>
      </c>
      <c r="C483" s="16">
        <f t="shared" si="0"/>
        <v>75</v>
      </c>
      <c r="D483" s="131">
        <v>55.41</v>
      </c>
      <c r="E483" s="131">
        <f>+D483*75</f>
        <v>4155.75</v>
      </c>
      <c r="F483" s="9" t="s">
        <v>1723</v>
      </c>
      <c r="G483" s="9">
        <v>4751124</v>
      </c>
    </row>
    <row r="484" spans="1:7" ht="54" x14ac:dyDescent="0.25">
      <c r="A484" s="13">
        <v>45463</v>
      </c>
      <c r="B484" s="7" t="s">
        <v>3739</v>
      </c>
      <c r="C484" s="16">
        <f t="shared" si="0"/>
        <v>35</v>
      </c>
      <c r="D484" s="131">
        <v>47.97</v>
      </c>
      <c r="E484" s="131">
        <f>+D484*35</f>
        <v>1678.95</v>
      </c>
      <c r="F484" s="9" t="s">
        <v>1723</v>
      </c>
      <c r="G484" s="9">
        <v>4751124</v>
      </c>
    </row>
    <row r="485" spans="1:7" ht="54" x14ac:dyDescent="0.25">
      <c r="A485" s="13">
        <v>45464</v>
      </c>
      <c r="B485" s="7" t="s">
        <v>3740</v>
      </c>
      <c r="C485" s="16">
        <f t="shared" si="0"/>
        <v>2</v>
      </c>
      <c r="D485" s="131">
        <v>655.37</v>
      </c>
      <c r="E485" s="131">
        <f>+D485*2</f>
        <v>1310.74</v>
      </c>
      <c r="F485" s="9" t="s">
        <v>1723</v>
      </c>
      <c r="G485" s="9">
        <v>4751124</v>
      </c>
    </row>
    <row r="486" spans="1:7" ht="54" x14ac:dyDescent="0.25">
      <c r="A486" s="13">
        <v>45464</v>
      </c>
      <c r="B486" s="7" t="s">
        <v>3741</v>
      </c>
      <c r="C486" s="16">
        <f t="shared" si="0"/>
        <v>5</v>
      </c>
      <c r="D486" s="131">
        <v>245.52</v>
      </c>
      <c r="E486" s="131">
        <f>+D486*5</f>
        <v>1227.6000000000001</v>
      </c>
      <c r="F486" s="9" t="s">
        <v>1723</v>
      </c>
      <c r="G486" s="9">
        <v>4751124</v>
      </c>
    </row>
    <row r="487" spans="1:7" ht="54" x14ac:dyDescent="0.25">
      <c r="A487" s="13">
        <v>45464</v>
      </c>
      <c r="B487" s="7" t="s">
        <v>3742</v>
      </c>
      <c r="C487" s="16">
        <f t="shared" si="0"/>
        <v>100</v>
      </c>
      <c r="D487" s="131">
        <v>72.27</v>
      </c>
      <c r="E487" s="131">
        <f>+D487*100</f>
        <v>7227</v>
      </c>
      <c r="F487" s="9" t="s">
        <v>1723</v>
      </c>
      <c r="G487" s="9">
        <v>4751124</v>
      </c>
    </row>
    <row r="488" spans="1:7" ht="54" x14ac:dyDescent="0.25">
      <c r="A488" s="13">
        <v>45464</v>
      </c>
      <c r="B488" s="7" t="s">
        <v>3743</v>
      </c>
      <c r="C488" s="16">
        <f t="shared" si="0"/>
        <v>35</v>
      </c>
      <c r="D488" s="131">
        <v>52.24</v>
      </c>
      <c r="E488" s="131">
        <f>+D488*35</f>
        <v>1828.4</v>
      </c>
      <c r="F488" s="9" t="s">
        <v>1723</v>
      </c>
      <c r="G488" s="9">
        <v>4751124</v>
      </c>
    </row>
    <row r="489" spans="1:7" ht="54" x14ac:dyDescent="0.25">
      <c r="A489" s="13">
        <v>45464</v>
      </c>
      <c r="B489" s="7" t="s">
        <v>3744</v>
      </c>
      <c r="C489" s="16">
        <f t="shared" si="0"/>
        <v>68</v>
      </c>
      <c r="D489" s="131">
        <v>21.67</v>
      </c>
      <c r="E489" s="131">
        <f>+D489*68</f>
        <v>1473.5600000000002</v>
      </c>
      <c r="F489" s="9" t="s">
        <v>1723</v>
      </c>
      <c r="G489" s="9">
        <v>4751124</v>
      </c>
    </row>
    <row r="490" spans="1:7" ht="121.5" x14ac:dyDescent="0.25">
      <c r="A490" s="13">
        <v>45464</v>
      </c>
      <c r="B490" s="7" t="s">
        <v>3745</v>
      </c>
      <c r="C490" s="16">
        <v>1</v>
      </c>
      <c r="D490" s="131">
        <v>11620</v>
      </c>
      <c r="E490" s="131">
        <v>11620</v>
      </c>
      <c r="F490" s="9" t="s">
        <v>3746</v>
      </c>
      <c r="G490" s="9">
        <v>70124574</v>
      </c>
    </row>
    <row r="491" spans="1:7" ht="81" x14ac:dyDescent="0.25">
      <c r="A491" s="13">
        <v>45464</v>
      </c>
      <c r="B491" s="7" t="s">
        <v>3747</v>
      </c>
      <c r="C491" s="16">
        <v>1</v>
      </c>
      <c r="D491" s="131">
        <v>1400</v>
      </c>
      <c r="E491" s="131">
        <f>+D491*2</f>
        <v>2800</v>
      </c>
      <c r="F491" s="9" t="s">
        <v>677</v>
      </c>
      <c r="G491" s="9">
        <v>12338265</v>
      </c>
    </row>
    <row r="492" spans="1:7" ht="67.5" x14ac:dyDescent="0.25">
      <c r="A492" s="13">
        <v>45464</v>
      </c>
      <c r="B492" s="7" t="s">
        <v>3748</v>
      </c>
      <c r="C492" s="16">
        <v>1</v>
      </c>
      <c r="D492" s="131">
        <v>9150.75</v>
      </c>
      <c r="E492" s="131">
        <v>9150.75</v>
      </c>
      <c r="F492" s="9" t="s">
        <v>1420</v>
      </c>
      <c r="G492" s="9">
        <v>5623758</v>
      </c>
    </row>
    <row r="493" spans="1:7" ht="67.5" x14ac:dyDescent="0.25">
      <c r="A493" s="13">
        <v>45467</v>
      </c>
      <c r="B493" s="7" t="s">
        <v>3749</v>
      </c>
      <c r="C493" s="16">
        <v>1</v>
      </c>
      <c r="D493" s="131">
        <v>23075</v>
      </c>
      <c r="E493" s="131">
        <v>23075</v>
      </c>
      <c r="F493" s="9" t="s">
        <v>2746</v>
      </c>
      <c r="G493" s="9">
        <v>19502052</v>
      </c>
    </row>
    <row r="494" spans="1:7" ht="54" x14ac:dyDescent="0.25">
      <c r="A494" s="13">
        <v>45467</v>
      </c>
      <c r="B494" s="7" t="s">
        <v>3750</v>
      </c>
      <c r="C494" s="16">
        <v>1</v>
      </c>
      <c r="D494" s="131">
        <v>24629.14</v>
      </c>
      <c r="E494" s="131">
        <v>24629.14</v>
      </c>
      <c r="F494" s="9" t="s">
        <v>2800</v>
      </c>
      <c r="G494" s="9">
        <v>13261185</v>
      </c>
    </row>
    <row r="495" spans="1:7" ht="81" x14ac:dyDescent="0.25">
      <c r="A495" s="13">
        <v>45467</v>
      </c>
      <c r="B495" s="7" t="s">
        <v>3751</v>
      </c>
      <c r="C495" s="16">
        <v>1</v>
      </c>
      <c r="D495" s="131">
        <v>24500</v>
      </c>
      <c r="E495" s="131">
        <v>24500</v>
      </c>
      <c r="F495" s="9" t="s">
        <v>3752</v>
      </c>
      <c r="G495" s="9">
        <v>93054769</v>
      </c>
    </row>
    <row r="496" spans="1:7" ht="81" x14ac:dyDescent="0.25">
      <c r="A496" s="13">
        <v>45468</v>
      </c>
      <c r="B496" s="7" t="s">
        <v>3753</v>
      </c>
      <c r="C496" s="16">
        <v>1</v>
      </c>
      <c r="D496" s="131">
        <v>13888</v>
      </c>
      <c r="E496" s="131">
        <v>13888</v>
      </c>
      <c r="F496" s="9" t="s">
        <v>3754</v>
      </c>
      <c r="G496" s="9">
        <v>57071837</v>
      </c>
    </row>
    <row r="497" spans="1:7" ht="81" x14ac:dyDescent="0.25">
      <c r="A497" s="13">
        <v>45469</v>
      </c>
      <c r="B497" s="7" t="s">
        <v>3755</v>
      </c>
      <c r="C497" s="16">
        <v>1</v>
      </c>
      <c r="D497" s="131">
        <v>25000</v>
      </c>
      <c r="E497" s="131">
        <v>25000</v>
      </c>
      <c r="F497" s="9" t="s">
        <v>3756</v>
      </c>
      <c r="G497" s="9">
        <v>98676156</v>
      </c>
    </row>
    <row r="498" spans="1:7" ht="121.5" x14ac:dyDescent="0.25">
      <c r="A498" s="13">
        <v>45469</v>
      </c>
      <c r="B498" s="7" t="s">
        <v>3757</v>
      </c>
      <c r="C498" s="16">
        <f>+E498/D498</f>
        <v>17</v>
      </c>
      <c r="D498" s="131">
        <v>175</v>
      </c>
      <c r="E498" s="131">
        <f>+D498*17</f>
        <v>2975</v>
      </c>
      <c r="F498" s="9" t="s">
        <v>3113</v>
      </c>
      <c r="G498" s="9" t="s">
        <v>912</v>
      </c>
    </row>
    <row r="499" spans="1:7" ht="81" x14ac:dyDescent="0.25">
      <c r="A499" s="13">
        <v>45469</v>
      </c>
      <c r="B499" s="7" t="s">
        <v>3758</v>
      </c>
      <c r="C499" s="16">
        <f>+E499/D499</f>
        <v>30</v>
      </c>
      <c r="D499" s="131">
        <v>50</v>
      </c>
      <c r="E499" s="131">
        <f>+D499*30</f>
        <v>1500</v>
      </c>
      <c r="F499" s="9" t="s">
        <v>3759</v>
      </c>
      <c r="G499" s="9">
        <v>17517974</v>
      </c>
    </row>
    <row r="500" spans="1:7" ht="81" x14ac:dyDescent="0.25">
      <c r="A500" s="13">
        <v>45469</v>
      </c>
      <c r="B500" s="7" t="s">
        <v>3760</v>
      </c>
      <c r="C500" s="16">
        <v>1</v>
      </c>
      <c r="D500" s="131">
        <v>4314</v>
      </c>
      <c r="E500" s="131">
        <v>4314</v>
      </c>
      <c r="F500" s="9" t="s">
        <v>3123</v>
      </c>
      <c r="G500" s="9">
        <v>29986621</v>
      </c>
    </row>
    <row r="501" spans="1:7" ht="121.5" x14ac:dyDescent="0.25">
      <c r="A501" s="13">
        <v>45469</v>
      </c>
      <c r="B501" s="7" t="s">
        <v>3761</v>
      </c>
      <c r="C501" s="16">
        <v>1</v>
      </c>
      <c r="D501" s="131">
        <v>2625</v>
      </c>
      <c r="E501" s="131">
        <v>2625</v>
      </c>
      <c r="F501" s="9" t="s">
        <v>3762</v>
      </c>
      <c r="G501" s="9">
        <v>1530828</v>
      </c>
    </row>
    <row r="502" spans="1:7" ht="108" x14ac:dyDescent="0.25">
      <c r="A502" s="13">
        <v>45469</v>
      </c>
      <c r="B502" s="7" t="s">
        <v>3763</v>
      </c>
      <c r="C502" s="16">
        <v>1</v>
      </c>
      <c r="D502" s="131">
        <v>19612.169999999998</v>
      </c>
      <c r="E502" s="131">
        <v>19612.169999999998</v>
      </c>
      <c r="F502" s="9" t="s">
        <v>1200</v>
      </c>
      <c r="G502" s="9">
        <v>5908248</v>
      </c>
    </row>
    <row r="503" spans="1:7" ht="121.5" x14ac:dyDescent="0.25">
      <c r="A503" s="13">
        <v>45469</v>
      </c>
      <c r="B503" s="7" t="s">
        <v>3764</v>
      </c>
      <c r="C503" s="16">
        <v>1</v>
      </c>
      <c r="D503" s="131">
        <v>25000</v>
      </c>
      <c r="E503" s="131">
        <v>25000</v>
      </c>
      <c r="F503" s="9" t="s">
        <v>3765</v>
      </c>
      <c r="G503" s="9">
        <v>4709462</v>
      </c>
    </row>
    <row r="504" spans="1:7" ht="54" x14ac:dyDescent="0.25">
      <c r="A504" s="13">
        <v>45469</v>
      </c>
      <c r="B504" s="7" t="s">
        <v>3766</v>
      </c>
      <c r="C504" s="16">
        <v>1</v>
      </c>
      <c r="D504" s="131">
        <v>25000</v>
      </c>
      <c r="E504" s="131">
        <v>25000</v>
      </c>
      <c r="F504" s="9" t="s">
        <v>3765</v>
      </c>
      <c r="G504" s="9">
        <v>4709462</v>
      </c>
    </row>
    <row r="505" spans="1:7" ht="54" x14ac:dyDescent="0.25">
      <c r="A505" s="13">
        <v>45469</v>
      </c>
      <c r="B505" s="7" t="s">
        <v>3767</v>
      </c>
      <c r="C505" s="16">
        <v>1</v>
      </c>
      <c r="D505" s="131">
        <v>13000</v>
      </c>
      <c r="E505" s="131">
        <v>13000</v>
      </c>
      <c r="F505" s="9" t="s">
        <v>3765</v>
      </c>
      <c r="G505" s="9">
        <v>4709462</v>
      </c>
    </row>
    <row r="506" spans="1:7" ht="67.5" x14ac:dyDescent="0.25">
      <c r="A506" s="13">
        <v>45470</v>
      </c>
      <c r="B506" s="7" t="s">
        <v>3768</v>
      </c>
      <c r="C506" s="16">
        <v>1</v>
      </c>
      <c r="D506" s="131">
        <v>25000</v>
      </c>
      <c r="E506" s="131">
        <v>25000</v>
      </c>
      <c r="F506" s="9" t="s">
        <v>3769</v>
      </c>
      <c r="G506" s="9">
        <v>24990574</v>
      </c>
    </row>
    <row r="507" spans="1:7" ht="81" x14ac:dyDescent="0.25">
      <c r="A507" s="13">
        <v>45470</v>
      </c>
      <c r="B507" s="7" t="s">
        <v>3770</v>
      </c>
      <c r="C507" s="16">
        <v>1</v>
      </c>
      <c r="D507" s="131">
        <v>10000</v>
      </c>
      <c r="E507" s="131">
        <v>10000</v>
      </c>
      <c r="F507" s="9" t="s">
        <v>3769</v>
      </c>
      <c r="G507" s="9">
        <v>24990574</v>
      </c>
    </row>
    <row r="508" spans="1:7" ht="81" x14ac:dyDescent="0.25">
      <c r="A508" s="13">
        <v>45470</v>
      </c>
      <c r="B508" s="7" t="s">
        <v>3771</v>
      </c>
      <c r="C508" s="16">
        <v>1</v>
      </c>
      <c r="D508" s="131">
        <v>11988</v>
      </c>
      <c r="E508" s="131">
        <v>11988</v>
      </c>
      <c r="F508" s="9" t="s">
        <v>3108</v>
      </c>
      <c r="G508" s="9">
        <v>4851498</v>
      </c>
    </row>
    <row r="509" spans="1:7" ht="67.5" x14ac:dyDescent="0.25">
      <c r="A509" s="13">
        <v>45470</v>
      </c>
      <c r="B509" s="7" t="s">
        <v>3772</v>
      </c>
      <c r="C509" s="16">
        <v>1</v>
      </c>
      <c r="D509" s="131">
        <v>22500</v>
      </c>
      <c r="E509" s="131">
        <v>22500</v>
      </c>
      <c r="F509" s="9" t="s">
        <v>3463</v>
      </c>
      <c r="G509" s="9">
        <v>1532227</v>
      </c>
    </row>
    <row r="510" spans="1:7" ht="108" x14ac:dyDescent="0.25">
      <c r="A510" s="13">
        <v>45470</v>
      </c>
      <c r="B510" s="7" t="s">
        <v>3773</v>
      </c>
      <c r="C510" s="16">
        <v>1</v>
      </c>
      <c r="D510" s="131">
        <v>24500</v>
      </c>
      <c r="E510" s="131">
        <v>24500</v>
      </c>
      <c r="F510" s="9" t="s">
        <v>3463</v>
      </c>
      <c r="G510" s="9">
        <v>1532227</v>
      </c>
    </row>
    <row r="511" spans="1:7" x14ac:dyDescent="0.25">
      <c r="A511" s="209" t="s">
        <v>3776</v>
      </c>
      <c r="B511" s="210"/>
      <c r="C511" s="210"/>
      <c r="D511" s="210"/>
      <c r="E511" s="210"/>
      <c r="F511" s="210"/>
      <c r="G511" s="210"/>
    </row>
    <row r="512" spans="1:7" ht="54" x14ac:dyDescent="0.25">
      <c r="A512" s="13">
        <v>45475</v>
      </c>
      <c r="B512" s="7" t="s">
        <v>3777</v>
      </c>
      <c r="C512" s="16">
        <f>+E512/D512</f>
        <v>46</v>
      </c>
      <c r="D512" s="133">
        <v>156.24</v>
      </c>
      <c r="E512" s="133">
        <f>+D512*46</f>
        <v>7187.0400000000009</v>
      </c>
      <c r="F512" s="9" t="s">
        <v>1723</v>
      </c>
      <c r="G512" s="9">
        <v>4751124</v>
      </c>
    </row>
    <row r="513" spans="1:7" ht="40.5" x14ac:dyDescent="0.25">
      <c r="A513" s="13">
        <v>45475</v>
      </c>
      <c r="B513" s="7" t="s">
        <v>3778</v>
      </c>
      <c r="C513" s="16">
        <f>+E513/D513</f>
        <v>500</v>
      </c>
      <c r="D513" s="133">
        <v>2.65</v>
      </c>
      <c r="E513" s="133">
        <f>+D513*500</f>
        <v>1325</v>
      </c>
      <c r="F513" s="9" t="s">
        <v>2790</v>
      </c>
      <c r="G513" s="9">
        <v>326895</v>
      </c>
    </row>
    <row r="514" spans="1:7" ht="94.5" x14ac:dyDescent="0.25">
      <c r="A514" s="13">
        <v>45475</v>
      </c>
      <c r="B514" s="7" t="s">
        <v>3779</v>
      </c>
      <c r="C514" s="16">
        <f t="shared" ref="C514:C577" si="1">+E514/D514</f>
        <v>1</v>
      </c>
      <c r="D514" s="133">
        <v>6735</v>
      </c>
      <c r="E514" s="133">
        <v>6735</v>
      </c>
      <c r="F514" s="9" t="s">
        <v>3352</v>
      </c>
      <c r="G514" s="9">
        <v>109842901</v>
      </c>
    </row>
    <row r="515" spans="1:7" ht="108" x14ac:dyDescent="0.25">
      <c r="A515" s="13">
        <v>45475</v>
      </c>
      <c r="B515" s="7" t="s">
        <v>3780</v>
      </c>
      <c r="C515" s="16">
        <f t="shared" si="1"/>
        <v>1</v>
      </c>
      <c r="D515" s="133">
        <v>12250</v>
      </c>
      <c r="E515" s="133">
        <v>12250</v>
      </c>
      <c r="F515" s="9" t="s">
        <v>3781</v>
      </c>
      <c r="G515" s="9">
        <v>29986621</v>
      </c>
    </row>
    <row r="516" spans="1:7" ht="94.5" x14ac:dyDescent="0.25">
      <c r="A516" s="13">
        <v>45475</v>
      </c>
      <c r="B516" s="7" t="s">
        <v>3782</v>
      </c>
      <c r="C516" s="16">
        <f t="shared" si="1"/>
        <v>1</v>
      </c>
      <c r="D516" s="133">
        <v>5638.99</v>
      </c>
      <c r="E516" s="133">
        <v>5638.99</v>
      </c>
      <c r="F516" s="9" t="s">
        <v>3232</v>
      </c>
      <c r="G516" s="9">
        <v>32375913</v>
      </c>
    </row>
    <row r="517" spans="1:7" ht="54" x14ac:dyDescent="0.25">
      <c r="A517" s="13">
        <v>45475</v>
      </c>
      <c r="B517" s="7" t="s">
        <v>3783</v>
      </c>
      <c r="C517" s="16">
        <f t="shared" si="1"/>
        <v>1</v>
      </c>
      <c r="D517" s="133">
        <v>22176</v>
      </c>
      <c r="E517" s="133">
        <v>22176</v>
      </c>
      <c r="F517" s="9" t="s">
        <v>2762</v>
      </c>
      <c r="G517" s="9">
        <v>322334</v>
      </c>
    </row>
    <row r="518" spans="1:7" ht="54" x14ac:dyDescent="0.25">
      <c r="A518" s="13">
        <v>45475</v>
      </c>
      <c r="B518" s="7" t="s">
        <v>3784</v>
      </c>
      <c r="C518" s="16">
        <f t="shared" si="1"/>
        <v>1</v>
      </c>
      <c r="D518" s="133">
        <v>9000</v>
      </c>
      <c r="E518" s="133">
        <v>9000</v>
      </c>
      <c r="F518" s="9" t="s">
        <v>3785</v>
      </c>
      <c r="G518" s="9">
        <v>33018871</v>
      </c>
    </row>
    <row r="519" spans="1:7" ht="121.5" x14ac:dyDescent="0.25">
      <c r="A519" s="13">
        <v>45475</v>
      </c>
      <c r="B519" s="7" t="s">
        <v>3786</v>
      </c>
      <c r="C519" s="16">
        <f t="shared" si="1"/>
        <v>1</v>
      </c>
      <c r="D519" s="133">
        <v>4744</v>
      </c>
      <c r="E519" s="133">
        <v>4744</v>
      </c>
      <c r="F519" s="9" t="s">
        <v>3787</v>
      </c>
      <c r="G519" s="9">
        <v>81156197</v>
      </c>
    </row>
    <row r="520" spans="1:7" ht="81" x14ac:dyDescent="0.25">
      <c r="A520" s="13">
        <v>45475</v>
      </c>
      <c r="B520" s="7" t="s">
        <v>3788</v>
      </c>
      <c r="C520" s="16">
        <f t="shared" si="1"/>
        <v>1</v>
      </c>
      <c r="D520" s="133">
        <v>3850</v>
      </c>
      <c r="E520" s="133">
        <v>3850</v>
      </c>
      <c r="F520" s="20" t="s">
        <v>3789</v>
      </c>
      <c r="G520" s="9">
        <v>44127464</v>
      </c>
    </row>
    <row r="521" spans="1:7" ht="81" x14ac:dyDescent="0.25">
      <c r="A521" s="13">
        <v>45475</v>
      </c>
      <c r="B521" s="7" t="s">
        <v>3790</v>
      </c>
      <c r="C521" s="16">
        <f t="shared" si="1"/>
        <v>1</v>
      </c>
      <c r="D521" s="133">
        <v>19051.5</v>
      </c>
      <c r="E521" s="133">
        <v>19051.5</v>
      </c>
      <c r="F521" s="9" t="s">
        <v>389</v>
      </c>
      <c r="G521" s="9">
        <v>24975168</v>
      </c>
    </row>
    <row r="522" spans="1:7" ht="94.5" x14ac:dyDescent="0.25">
      <c r="A522" s="13">
        <v>45475</v>
      </c>
      <c r="B522" s="7" t="s">
        <v>3791</v>
      </c>
      <c r="C522" s="16">
        <f t="shared" si="1"/>
        <v>1</v>
      </c>
      <c r="D522" s="133">
        <v>3115</v>
      </c>
      <c r="E522" s="133">
        <v>3115</v>
      </c>
      <c r="F522" s="9" t="s">
        <v>3487</v>
      </c>
      <c r="G522" s="9">
        <v>44141181</v>
      </c>
    </row>
    <row r="523" spans="1:7" ht="81" x14ac:dyDescent="0.25">
      <c r="A523" s="13">
        <v>45481</v>
      </c>
      <c r="B523" s="7" t="s">
        <v>3792</v>
      </c>
      <c r="C523" s="16">
        <f t="shared" si="1"/>
        <v>1</v>
      </c>
      <c r="D523" s="133">
        <v>2906</v>
      </c>
      <c r="E523" s="133">
        <v>2906</v>
      </c>
      <c r="F523" s="55" t="s">
        <v>3117</v>
      </c>
      <c r="G523" s="9">
        <v>3882314</v>
      </c>
    </row>
    <row r="524" spans="1:7" ht="108" x14ac:dyDescent="0.25">
      <c r="A524" s="13">
        <v>45484</v>
      </c>
      <c r="B524" s="7" t="s">
        <v>3793</v>
      </c>
      <c r="C524" s="16">
        <f t="shared" si="1"/>
        <v>1</v>
      </c>
      <c r="D524" s="133">
        <v>3230.74</v>
      </c>
      <c r="E524" s="133">
        <v>3230.74</v>
      </c>
      <c r="F524" s="9" t="s">
        <v>3794</v>
      </c>
      <c r="G524" s="9">
        <v>46490388</v>
      </c>
    </row>
    <row r="525" spans="1:7" ht="67.5" x14ac:dyDescent="0.25">
      <c r="A525" s="13">
        <v>45484</v>
      </c>
      <c r="B525" s="7" t="s">
        <v>3315</v>
      </c>
      <c r="C525" s="16">
        <f t="shared" si="1"/>
        <v>1</v>
      </c>
      <c r="D525" s="133">
        <v>23779.11</v>
      </c>
      <c r="E525" s="133">
        <v>23779.11</v>
      </c>
      <c r="F525" s="9" t="s">
        <v>3232</v>
      </c>
      <c r="G525" s="9">
        <v>32375913</v>
      </c>
    </row>
    <row r="526" spans="1:7" ht="81" x14ac:dyDescent="0.25">
      <c r="A526" s="13">
        <v>45484</v>
      </c>
      <c r="B526" s="7" t="s">
        <v>3795</v>
      </c>
      <c r="C526" s="16">
        <f t="shared" si="1"/>
        <v>1</v>
      </c>
      <c r="D526" s="133">
        <v>8225</v>
      </c>
      <c r="E526" s="133">
        <v>8225</v>
      </c>
      <c r="F526" s="9" t="s">
        <v>1247</v>
      </c>
      <c r="G526" s="9">
        <v>109524977</v>
      </c>
    </row>
    <row r="527" spans="1:7" ht="40.5" x14ac:dyDescent="0.25">
      <c r="A527" s="13">
        <v>45484</v>
      </c>
      <c r="B527" s="7" t="s">
        <v>3796</v>
      </c>
      <c r="C527" s="16">
        <f t="shared" si="1"/>
        <v>1</v>
      </c>
      <c r="D527" s="133">
        <v>1729</v>
      </c>
      <c r="E527" s="133">
        <v>1729</v>
      </c>
      <c r="F527" s="9" t="s">
        <v>3797</v>
      </c>
      <c r="G527" s="9">
        <v>29986621</v>
      </c>
    </row>
    <row r="528" spans="1:7" ht="67.5" x14ac:dyDescent="0.25">
      <c r="A528" s="13">
        <v>45484</v>
      </c>
      <c r="B528" s="7" t="s">
        <v>3798</v>
      </c>
      <c r="C528" s="16">
        <f t="shared" si="1"/>
        <v>1</v>
      </c>
      <c r="D528" s="133">
        <v>4926.8</v>
      </c>
      <c r="E528" s="133">
        <v>4926.8</v>
      </c>
      <c r="F528" s="9" t="s">
        <v>1374</v>
      </c>
      <c r="G528" s="9">
        <v>23298561</v>
      </c>
    </row>
    <row r="529" spans="1:7" ht="94.5" x14ac:dyDescent="0.25">
      <c r="A529" s="13">
        <v>45484</v>
      </c>
      <c r="B529" s="7" t="s">
        <v>3799</v>
      </c>
      <c r="C529" s="16">
        <f t="shared" si="1"/>
        <v>1</v>
      </c>
      <c r="D529" s="133">
        <v>1266.5</v>
      </c>
      <c r="E529" s="133">
        <v>1266.5</v>
      </c>
      <c r="F529" s="9" t="s">
        <v>2182</v>
      </c>
      <c r="G529" s="9">
        <v>59852844</v>
      </c>
    </row>
    <row r="530" spans="1:7" ht="67.5" x14ac:dyDescent="0.25">
      <c r="A530" s="13">
        <v>45484</v>
      </c>
      <c r="B530" s="7" t="s">
        <v>3800</v>
      </c>
      <c r="C530" s="16">
        <f t="shared" si="1"/>
        <v>1</v>
      </c>
      <c r="D530" s="133">
        <v>20744</v>
      </c>
      <c r="E530" s="133">
        <v>20744</v>
      </c>
      <c r="F530" s="9" t="s">
        <v>3801</v>
      </c>
      <c r="G530" s="9">
        <v>42409160</v>
      </c>
    </row>
    <row r="531" spans="1:7" ht="148.5" x14ac:dyDescent="0.25">
      <c r="A531" s="13">
        <v>45484</v>
      </c>
      <c r="B531" s="7" t="s">
        <v>3802</v>
      </c>
      <c r="C531" s="16">
        <f t="shared" si="1"/>
        <v>1</v>
      </c>
      <c r="D531" s="133">
        <v>24976</v>
      </c>
      <c r="E531" s="133">
        <v>24976</v>
      </c>
      <c r="F531" s="9" t="s">
        <v>3000</v>
      </c>
      <c r="G531" s="9">
        <v>6392326</v>
      </c>
    </row>
    <row r="532" spans="1:7" ht="81" x14ac:dyDescent="0.25">
      <c r="A532" s="13">
        <v>45484</v>
      </c>
      <c r="B532" s="7" t="s">
        <v>3803</v>
      </c>
      <c r="C532" s="16">
        <f t="shared" si="1"/>
        <v>1</v>
      </c>
      <c r="D532" s="133">
        <v>7700</v>
      </c>
      <c r="E532" s="133">
        <v>7700</v>
      </c>
      <c r="F532" s="9" t="s">
        <v>3804</v>
      </c>
      <c r="G532" s="9">
        <v>740697095</v>
      </c>
    </row>
    <row r="533" spans="1:7" ht="81" x14ac:dyDescent="0.25">
      <c r="A533" s="13">
        <v>45484</v>
      </c>
      <c r="B533" s="7" t="s">
        <v>3805</v>
      </c>
      <c r="C533" s="16">
        <f t="shared" si="1"/>
        <v>1</v>
      </c>
      <c r="D533" s="133">
        <v>1500</v>
      </c>
      <c r="E533" s="133">
        <v>1500</v>
      </c>
      <c r="F533" s="9" t="s">
        <v>3806</v>
      </c>
      <c r="G533" s="9">
        <v>65284933</v>
      </c>
    </row>
    <row r="534" spans="1:7" ht="121.5" x14ac:dyDescent="0.25">
      <c r="A534" s="13">
        <v>45485</v>
      </c>
      <c r="B534" s="7" t="s">
        <v>3807</v>
      </c>
      <c r="C534" s="16">
        <f t="shared" si="1"/>
        <v>1</v>
      </c>
      <c r="D534" s="133">
        <v>9200</v>
      </c>
      <c r="E534" s="133">
        <v>9200</v>
      </c>
      <c r="F534" s="9" t="s">
        <v>3808</v>
      </c>
      <c r="G534" s="9">
        <v>68866925</v>
      </c>
    </row>
    <row r="535" spans="1:7" ht="148.5" x14ac:dyDescent="0.25">
      <c r="A535" s="13">
        <v>45485</v>
      </c>
      <c r="B535" s="7" t="s">
        <v>3809</v>
      </c>
      <c r="C535" s="16">
        <f t="shared" si="1"/>
        <v>1</v>
      </c>
      <c r="D535" s="133">
        <v>10000</v>
      </c>
      <c r="E535" s="133">
        <v>10000</v>
      </c>
      <c r="F535" s="9" t="s">
        <v>3810</v>
      </c>
      <c r="G535" s="9">
        <v>20078692</v>
      </c>
    </row>
    <row r="536" spans="1:7" ht="81" x14ac:dyDescent="0.25">
      <c r="A536" s="13">
        <v>45485</v>
      </c>
      <c r="B536" s="7" t="s">
        <v>3811</v>
      </c>
      <c r="C536" s="16">
        <f t="shared" si="1"/>
        <v>1</v>
      </c>
      <c r="D536" s="133">
        <v>2839.65</v>
      </c>
      <c r="E536" s="133">
        <v>2839.65</v>
      </c>
      <c r="F536" s="9" t="s">
        <v>2255</v>
      </c>
      <c r="G536" s="9">
        <v>332917</v>
      </c>
    </row>
    <row r="537" spans="1:7" ht="121.5" x14ac:dyDescent="0.25">
      <c r="A537" s="13">
        <v>45488</v>
      </c>
      <c r="B537" s="7" t="s">
        <v>3812</v>
      </c>
      <c r="C537" s="16">
        <f t="shared" si="1"/>
        <v>1</v>
      </c>
      <c r="D537" s="133">
        <v>4318.9799999999996</v>
      </c>
      <c r="E537" s="133">
        <v>4318.9799999999996</v>
      </c>
      <c r="F537" s="9" t="s">
        <v>2255</v>
      </c>
      <c r="G537" s="9">
        <v>332917</v>
      </c>
    </row>
    <row r="538" spans="1:7" ht="40.5" x14ac:dyDescent="0.25">
      <c r="A538" s="13">
        <v>45488</v>
      </c>
      <c r="B538" s="7" t="s">
        <v>3813</v>
      </c>
      <c r="C538" s="16">
        <f t="shared" si="1"/>
        <v>1</v>
      </c>
      <c r="D538" s="133">
        <v>1218.0999999999999</v>
      </c>
      <c r="E538" s="133">
        <v>1218.0999999999999</v>
      </c>
      <c r="F538" s="9" t="s">
        <v>2255</v>
      </c>
      <c r="G538" s="9">
        <v>332917</v>
      </c>
    </row>
    <row r="539" spans="1:7" ht="94.5" x14ac:dyDescent="0.25">
      <c r="A539" s="13">
        <v>45488</v>
      </c>
      <c r="B539" s="7" t="s">
        <v>3799</v>
      </c>
      <c r="C539" s="16">
        <f t="shared" si="1"/>
        <v>1</v>
      </c>
      <c r="D539" s="133">
        <v>1266.5</v>
      </c>
      <c r="E539" s="133">
        <v>1266.5</v>
      </c>
      <c r="F539" s="9" t="s">
        <v>2182</v>
      </c>
      <c r="G539" s="9">
        <v>59852844</v>
      </c>
    </row>
    <row r="540" spans="1:7" ht="67.5" x14ac:dyDescent="0.25">
      <c r="A540" s="13">
        <v>45488</v>
      </c>
      <c r="B540" s="7" t="s">
        <v>3800</v>
      </c>
      <c r="C540" s="16">
        <f t="shared" si="1"/>
        <v>1</v>
      </c>
      <c r="D540" s="133">
        <v>20744</v>
      </c>
      <c r="E540" s="133">
        <v>20744</v>
      </c>
      <c r="F540" s="9" t="s">
        <v>3801</v>
      </c>
      <c r="G540" s="9">
        <v>42409160</v>
      </c>
    </row>
    <row r="541" spans="1:7" ht="148.5" x14ac:dyDescent="0.25">
      <c r="A541" s="13">
        <v>45488</v>
      </c>
      <c r="B541" s="7" t="s">
        <v>3802</v>
      </c>
      <c r="C541" s="16">
        <f t="shared" si="1"/>
        <v>1</v>
      </c>
      <c r="D541" s="133">
        <v>24976</v>
      </c>
      <c r="E541" s="133">
        <v>24976</v>
      </c>
      <c r="F541" s="9" t="s">
        <v>3000</v>
      </c>
      <c r="G541" s="9">
        <v>6392326</v>
      </c>
    </row>
    <row r="542" spans="1:7" ht="81" x14ac:dyDescent="0.25">
      <c r="A542" s="13">
        <v>45488</v>
      </c>
      <c r="B542" s="7" t="s">
        <v>3803</v>
      </c>
      <c r="C542" s="16">
        <f t="shared" si="1"/>
        <v>1</v>
      </c>
      <c r="D542" s="133">
        <v>7700</v>
      </c>
      <c r="E542" s="133">
        <v>7700</v>
      </c>
      <c r="F542" s="9" t="s">
        <v>3804</v>
      </c>
      <c r="G542" s="9">
        <v>740697095</v>
      </c>
    </row>
    <row r="543" spans="1:7" ht="81" x14ac:dyDescent="0.25">
      <c r="A543" s="13">
        <v>45488</v>
      </c>
      <c r="B543" s="7" t="s">
        <v>3805</v>
      </c>
      <c r="C543" s="16">
        <f t="shared" si="1"/>
        <v>1</v>
      </c>
      <c r="D543" s="133">
        <v>1500</v>
      </c>
      <c r="E543" s="133">
        <v>1500</v>
      </c>
      <c r="F543" s="9" t="s">
        <v>3806</v>
      </c>
      <c r="G543" s="9">
        <v>65284933</v>
      </c>
    </row>
    <row r="544" spans="1:7" ht="94.5" x14ac:dyDescent="0.25">
      <c r="A544" s="13">
        <v>45488</v>
      </c>
      <c r="B544" s="7" t="s">
        <v>3814</v>
      </c>
      <c r="C544" s="16">
        <f t="shared" si="1"/>
        <v>1</v>
      </c>
      <c r="D544" s="133">
        <v>16128</v>
      </c>
      <c r="E544" s="133">
        <v>16128</v>
      </c>
      <c r="F544" s="9" t="s">
        <v>3271</v>
      </c>
      <c r="G544" s="9">
        <v>110934407</v>
      </c>
    </row>
    <row r="545" spans="1:7" ht="81" x14ac:dyDescent="0.25">
      <c r="A545" s="13">
        <v>45488</v>
      </c>
      <c r="B545" s="7" t="s">
        <v>3815</v>
      </c>
      <c r="C545" s="16">
        <f t="shared" si="1"/>
        <v>1</v>
      </c>
      <c r="D545" s="133">
        <v>24940.799999999999</v>
      </c>
      <c r="E545" s="133">
        <v>24940.799999999999</v>
      </c>
      <c r="F545" s="9" t="s">
        <v>2664</v>
      </c>
      <c r="G545" s="9">
        <v>5531209</v>
      </c>
    </row>
    <row r="546" spans="1:7" ht="94.5" x14ac:dyDescent="0.25">
      <c r="A546" s="13">
        <v>45488</v>
      </c>
      <c r="B546" s="7" t="s">
        <v>3816</v>
      </c>
      <c r="C546" s="16">
        <f t="shared" si="1"/>
        <v>1</v>
      </c>
      <c r="D546" s="133">
        <v>9075.56</v>
      </c>
      <c r="E546" s="133">
        <v>9075.56</v>
      </c>
      <c r="F546" s="9" t="s">
        <v>2502</v>
      </c>
      <c r="G546" s="9">
        <v>1539167</v>
      </c>
    </row>
    <row r="547" spans="1:7" ht="94.5" x14ac:dyDescent="0.25">
      <c r="A547" s="13">
        <v>45488</v>
      </c>
      <c r="B547" s="7" t="s">
        <v>3817</v>
      </c>
      <c r="C547" s="16">
        <f t="shared" si="1"/>
        <v>1</v>
      </c>
      <c r="D547" s="133">
        <v>24500</v>
      </c>
      <c r="E547" s="133">
        <v>24500</v>
      </c>
      <c r="F547" s="9" t="s">
        <v>3818</v>
      </c>
      <c r="G547" s="9">
        <v>118126741</v>
      </c>
    </row>
    <row r="548" spans="1:7" ht="40.5" x14ac:dyDescent="0.25">
      <c r="A548" s="13">
        <v>45488</v>
      </c>
      <c r="B548" s="7" t="s">
        <v>3819</v>
      </c>
      <c r="C548" s="16">
        <f t="shared" si="1"/>
        <v>1</v>
      </c>
      <c r="D548" s="133">
        <v>1183.93</v>
      </c>
      <c r="E548" s="133">
        <v>1183.93</v>
      </c>
      <c r="F548" s="9" t="s">
        <v>1723</v>
      </c>
      <c r="G548" s="9">
        <v>4751124</v>
      </c>
    </row>
    <row r="549" spans="1:7" ht="40.5" x14ac:dyDescent="0.25">
      <c r="A549" s="134">
        <v>45488</v>
      </c>
      <c r="B549" s="7" t="s">
        <v>3820</v>
      </c>
      <c r="C549" s="16">
        <f t="shared" si="1"/>
        <v>1</v>
      </c>
      <c r="D549" s="133">
        <v>1089</v>
      </c>
      <c r="E549" s="133">
        <v>1089</v>
      </c>
      <c r="F549" s="9" t="s">
        <v>1723</v>
      </c>
      <c r="G549" s="9">
        <v>4751124</v>
      </c>
    </row>
    <row r="550" spans="1:7" ht="40.5" x14ac:dyDescent="0.25">
      <c r="A550" s="13">
        <v>45488</v>
      </c>
      <c r="B550" s="7" t="s">
        <v>3821</v>
      </c>
      <c r="C550" s="16">
        <f t="shared" si="1"/>
        <v>12</v>
      </c>
      <c r="D550" s="133">
        <v>228</v>
      </c>
      <c r="E550" s="133">
        <v>2736</v>
      </c>
      <c r="F550" s="9" t="s">
        <v>1723</v>
      </c>
      <c r="G550" s="9">
        <v>4751124</v>
      </c>
    </row>
    <row r="551" spans="1:7" ht="108" x14ac:dyDescent="0.25">
      <c r="A551" s="13">
        <v>45489</v>
      </c>
      <c r="B551" s="7" t="s">
        <v>3822</v>
      </c>
      <c r="C551" s="16">
        <f t="shared" si="1"/>
        <v>1</v>
      </c>
      <c r="D551" s="133">
        <v>2095</v>
      </c>
      <c r="E551" s="133">
        <v>2095</v>
      </c>
      <c r="F551" s="9" t="s">
        <v>3823</v>
      </c>
      <c r="G551" s="9">
        <v>47224665</v>
      </c>
    </row>
    <row r="552" spans="1:7" ht="81" x14ac:dyDescent="0.25">
      <c r="A552" s="13">
        <v>45489</v>
      </c>
      <c r="B552" s="7" t="s">
        <v>3824</v>
      </c>
      <c r="C552" s="16">
        <f t="shared" si="1"/>
        <v>1</v>
      </c>
      <c r="D552" s="133">
        <v>12500</v>
      </c>
      <c r="E552" s="133">
        <v>12500</v>
      </c>
      <c r="F552" s="9" t="s">
        <v>3382</v>
      </c>
      <c r="G552" s="9">
        <v>18068448</v>
      </c>
    </row>
    <row r="553" spans="1:7" ht="81" x14ac:dyDescent="0.25">
      <c r="A553" s="13">
        <v>45489</v>
      </c>
      <c r="B553" s="7" t="s">
        <v>3825</v>
      </c>
      <c r="C553" s="16">
        <f t="shared" si="1"/>
        <v>1</v>
      </c>
      <c r="D553" s="133">
        <v>3800</v>
      </c>
      <c r="E553" s="133">
        <v>3800</v>
      </c>
      <c r="F553" s="9" t="s">
        <v>3156</v>
      </c>
      <c r="G553" s="9">
        <v>99289431</v>
      </c>
    </row>
    <row r="554" spans="1:7" ht="67.5" x14ac:dyDescent="0.25">
      <c r="A554" s="13">
        <v>45489</v>
      </c>
      <c r="B554" s="7" t="s">
        <v>3826</v>
      </c>
      <c r="C554" s="16">
        <f t="shared" si="1"/>
        <v>1</v>
      </c>
      <c r="D554" s="133">
        <v>3700</v>
      </c>
      <c r="E554" s="133">
        <v>3700</v>
      </c>
      <c r="F554" s="9" t="s">
        <v>3827</v>
      </c>
      <c r="G554" s="9">
        <v>68866925</v>
      </c>
    </row>
    <row r="555" spans="1:7" ht="94.5" x14ac:dyDescent="0.25">
      <c r="A555" s="13">
        <v>45489</v>
      </c>
      <c r="B555" s="7" t="s">
        <v>3828</v>
      </c>
      <c r="C555" s="16">
        <f t="shared" si="1"/>
        <v>1</v>
      </c>
      <c r="D555" s="133">
        <v>3640</v>
      </c>
      <c r="E555" s="133">
        <v>3640</v>
      </c>
      <c r="F555" s="9" t="s">
        <v>3216</v>
      </c>
      <c r="G555" s="9">
        <v>99074303</v>
      </c>
    </row>
    <row r="556" spans="1:7" ht="81" x14ac:dyDescent="0.25">
      <c r="A556" s="13">
        <v>45489</v>
      </c>
      <c r="B556" s="7" t="s">
        <v>3829</v>
      </c>
      <c r="C556" s="16">
        <f t="shared" si="1"/>
        <v>1</v>
      </c>
      <c r="D556" s="133">
        <v>2856</v>
      </c>
      <c r="E556" s="133">
        <v>2856</v>
      </c>
      <c r="F556" s="9" t="s">
        <v>3830</v>
      </c>
      <c r="G556" s="9">
        <v>85949019</v>
      </c>
    </row>
    <row r="557" spans="1:7" ht="108" x14ac:dyDescent="0.25">
      <c r="A557" s="13">
        <v>45489</v>
      </c>
      <c r="B557" s="7" t="s">
        <v>3831</v>
      </c>
      <c r="C557" s="16">
        <f t="shared" si="1"/>
        <v>1</v>
      </c>
      <c r="D557" s="133">
        <v>8400</v>
      </c>
      <c r="E557" s="133">
        <v>8400</v>
      </c>
      <c r="F557" s="9" t="s">
        <v>3151</v>
      </c>
      <c r="G557" s="9" t="s">
        <v>912</v>
      </c>
    </row>
    <row r="558" spans="1:7" ht="67.5" x14ac:dyDescent="0.25">
      <c r="A558" s="13">
        <v>45489</v>
      </c>
      <c r="B558" s="7" t="s">
        <v>3832</v>
      </c>
      <c r="C558" s="16">
        <f t="shared" si="1"/>
        <v>20000</v>
      </c>
      <c r="D558" s="135">
        <v>0.105</v>
      </c>
      <c r="E558" s="133">
        <v>2100</v>
      </c>
      <c r="F558" s="9" t="s">
        <v>3833</v>
      </c>
      <c r="G558" s="9">
        <v>35370122</v>
      </c>
    </row>
    <row r="559" spans="1:7" ht="81" x14ac:dyDescent="0.25">
      <c r="A559" s="13">
        <v>45489</v>
      </c>
      <c r="B559" s="7" t="s">
        <v>3834</v>
      </c>
      <c r="C559" s="16">
        <f t="shared" si="1"/>
        <v>1</v>
      </c>
      <c r="D559" s="133">
        <v>2450</v>
      </c>
      <c r="E559" s="133">
        <v>2450</v>
      </c>
      <c r="F559" s="9" t="s">
        <v>3835</v>
      </c>
      <c r="G559" s="9">
        <v>68866925</v>
      </c>
    </row>
    <row r="560" spans="1:7" ht="108" x14ac:dyDescent="0.25">
      <c r="A560" s="13">
        <v>45489</v>
      </c>
      <c r="B560" s="7" t="s">
        <v>3836</v>
      </c>
      <c r="C560" s="16">
        <f t="shared" si="1"/>
        <v>1</v>
      </c>
      <c r="D560" s="133">
        <v>5151</v>
      </c>
      <c r="E560" s="133">
        <v>5151</v>
      </c>
      <c r="F560" s="9" t="s">
        <v>3833</v>
      </c>
      <c r="G560" s="9">
        <v>35370122</v>
      </c>
    </row>
    <row r="561" spans="1:7" ht="67.5" x14ac:dyDescent="0.25">
      <c r="A561" s="13">
        <v>45489</v>
      </c>
      <c r="B561" s="7" t="s">
        <v>3837</v>
      </c>
      <c r="C561" s="16">
        <f t="shared" si="1"/>
        <v>1</v>
      </c>
      <c r="D561" s="133">
        <v>1500</v>
      </c>
      <c r="E561" s="133">
        <v>1500</v>
      </c>
      <c r="F561" s="9" t="s">
        <v>3787</v>
      </c>
      <c r="G561" s="9">
        <v>81156197</v>
      </c>
    </row>
    <row r="562" spans="1:7" ht="67.5" x14ac:dyDescent="0.25">
      <c r="A562" s="13">
        <v>45491</v>
      </c>
      <c r="B562" s="7" t="s">
        <v>3838</v>
      </c>
      <c r="C562" s="16">
        <f t="shared" si="1"/>
        <v>1</v>
      </c>
      <c r="D562" s="133">
        <v>4000</v>
      </c>
      <c r="E562" s="133">
        <v>4000</v>
      </c>
      <c r="F562" s="9" t="s">
        <v>3839</v>
      </c>
      <c r="G562" s="9">
        <v>23994584</v>
      </c>
    </row>
    <row r="563" spans="1:7" ht="175.5" x14ac:dyDescent="0.25">
      <c r="A563" s="13">
        <v>45491</v>
      </c>
      <c r="B563" s="7" t="s">
        <v>3840</v>
      </c>
      <c r="C563" s="16">
        <f t="shared" si="1"/>
        <v>1</v>
      </c>
      <c r="D563" s="133">
        <v>19957.75</v>
      </c>
      <c r="E563" s="133">
        <v>19957.75</v>
      </c>
      <c r="F563" s="9" t="s">
        <v>1559</v>
      </c>
      <c r="G563" s="9">
        <v>91853826</v>
      </c>
    </row>
    <row r="564" spans="1:7" ht="94.5" x14ac:dyDescent="0.25">
      <c r="A564" s="13">
        <v>45491</v>
      </c>
      <c r="B564" s="7" t="s">
        <v>3841</v>
      </c>
      <c r="C564" s="16">
        <f t="shared" si="1"/>
        <v>500</v>
      </c>
      <c r="D564" s="133">
        <v>5</v>
      </c>
      <c r="E564" s="133">
        <v>2500</v>
      </c>
      <c r="F564" s="9" t="s">
        <v>3833</v>
      </c>
      <c r="G564" s="9">
        <v>7060572</v>
      </c>
    </row>
    <row r="565" spans="1:7" ht="94.5" x14ac:dyDescent="0.25">
      <c r="A565" s="13">
        <v>45491</v>
      </c>
      <c r="B565" s="7" t="s">
        <v>3842</v>
      </c>
      <c r="C565" s="16">
        <f t="shared" si="1"/>
        <v>1</v>
      </c>
      <c r="D565" s="133">
        <v>15435</v>
      </c>
      <c r="E565" s="133">
        <v>15435</v>
      </c>
      <c r="F565" s="9" t="s">
        <v>3843</v>
      </c>
      <c r="G565" s="9">
        <v>47631317</v>
      </c>
    </row>
    <row r="566" spans="1:7" ht="81" x14ac:dyDescent="0.25">
      <c r="A566" s="13">
        <v>45491</v>
      </c>
      <c r="B566" s="7" t="s">
        <v>3844</v>
      </c>
      <c r="C566" s="16">
        <f t="shared" si="1"/>
        <v>1</v>
      </c>
      <c r="D566" s="133">
        <v>24923.25</v>
      </c>
      <c r="E566" s="133">
        <v>24923.25</v>
      </c>
      <c r="F566" s="9" t="s">
        <v>3845</v>
      </c>
      <c r="G566" s="9">
        <v>5981913</v>
      </c>
    </row>
    <row r="567" spans="1:7" ht="310.5" x14ac:dyDescent="0.25">
      <c r="A567" s="13">
        <v>45492</v>
      </c>
      <c r="B567" s="7" t="s">
        <v>3846</v>
      </c>
      <c r="C567" s="16">
        <f t="shared" si="1"/>
        <v>1</v>
      </c>
      <c r="D567" s="133">
        <v>9961.5</v>
      </c>
      <c r="E567" s="133">
        <v>9961.5</v>
      </c>
      <c r="F567" s="9" t="s">
        <v>1559</v>
      </c>
      <c r="G567" s="9">
        <v>91853826</v>
      </c>
    </row>
    <row r="568" spans="1:7" ht="175.5" x14ac:dyDescent="0.25">
      <c r="A568" s="13">
        <v>45492</v>
      </c>
      <c r="B568" s="7" t="s">
        <v>3847</v>
      </c>
      <c r="C568" s="16">
        <f t="shared" si="1"/>
        <v>1</v>
      </c>
      <c r="D568" s="133">
        <v>12357.31</v>
      </c>
      <c r="E568" s="133">
        <v>12357.31</v>
      </c>
      <c r="F568" s="9" t="s">
        <v>1295</v>
      </c>
      <c r="G568" s="9">
        <v>66545463</v>
      </c>
    </row>
    <row r="569" spans="1:7" ht="243" x14ac:dyDescent="0.25">
      <c r="A569" s="13">
        <v>45492</v>
      </c>
      <c r="B569" s="7" t="s">
        <v>3848</v>
      </c>
      <c r="C569" s="16">
        <f t="shared" si="1"/>
        <v>1</v>
      </c>
      <c r="D569" s="133">
        <v>15558</v>
      </c>
      <c r="E569" s="133">
        <v>15558</v>
      </c>
      <c r="F569" s="9" t="s">
        <v>1295</v>
      </c>
      <c r="G569" s="9">
        <v>66545463</v>
      </c>
    </row>
    <row r="570" spans="1:7" ht="81" x14ac:dyDescent="0.25">
      <c r="A570" s="13">
        <v>45492</v>
      </c>
      <c r="B570" s="7" t="s">
        <v>3849</v>
      </c>
      <c r="C570" s="16">
        <f t="shared" si="1"/>
        <v>1</v>
      </c>
      <c r="D570" s="133">
        <v>11625.6</v>
      </c>
      <c r="E570" s="133">
        <v>11625.6</v>
      </c>
      <c r="F570" s="9" t="s">
        <v>3850</v>
      </c>
      <c r="G570" s="9">
        <v>69846863</v>
      </c>
    </row>
    <row r="571" spans="1:7" ht="54" x14ac:dyDescent="0.25">
      <c r="A571" s="13">
        <v>45492</v>
      </c>
      <c r="B571" s="7" t="s">
        <v>3851</v>
      </c>
      <c r="C571" s="16">
        <f t="shared" si="1"/>
        <v>1</v>
      </c>
      <c r="D571" s="133">
        <v>4581.6000000000004</v>
      </c>
      <c r="E571" s="133">
        <v>4581.6000000000004</v>
      </c>
      <c r="F571" s="9" t="s">
        <v>1723</v>
      </c>
      <c r="G571" s="9">
        <v>4751124</v>
      </c>
    </row>
    <row r="572" spans="1:7" ht="148.5" x14ac:dyDescent="0.25">
      <c r="A572" s="13">
        <v>45492</v>
      </c>
      <c r="B572" s="7" t="s">
        <v>3852</v>
      </c>
      <c r="C572" s="16">
        <f t="shared" si="1"/>
        <v>1</v>
      </c>
      <c r="D572" s="133">
        <v>2995</v>
      </c>
      <c r="E572" s="133">
        <v>2995</v>
      </c>
      <c r="F572" s="9" t="s">
        <v>3853</v>
      </c>
      <c r="G572" s="9">
        <v>57625123</v>
      </c>
    </row>
    <row r="573" spans="1:7" ht="81" x14ac:dyDescent="0.25">
      <c r="A573" s="13">
        <v>45492</v>
      </c>
      <c r="B573" s="7" t="s">
        <v>3854</v>
      </c>
      <c r="C573" s="16">
        <f t="shared" si="1"/>
        <v>19.272727272727273</v>
      </c>
      <c r="D573" s="133">
        <v>550</v>
      </c>
      <c r="E573" s="133">
        <v>10600</v>
      </c>
      <c r="F573" s="9" t="s">
        <v>3787</v>
      </c>
      <c r="G573" s="9">
        <v>81156197</v>
      </c>
    </row>
    <row r="574" spans="1:7" ht="67.5" x14ac:dyDescent="0.25">
      <c r="A574" s="13">
        <v>45495</v>
      </c>
      <c r="B574" s="7" t="s">
        <v>3855</v>
      </c>
      <c r="C574" s="16">
        <f t="shared" si="1"/>
        <v>1</v>
      </c>
      <c r="D574" s="133">
        <v>6530.26</v>
      </c>
      <c r="E574" s="133">
        <v>6530.26</v>
      </c>
      <c r="F574" s="9" t="s">
        <v>1825</v>
      </c>
      <c r="G574" s="9">
        <v>99543141</v>
      </c>
    </row>
    <row r="575" spans="1:7" ht="121.5" x14ac:dyDescent="0.25">
      <c r="A575" s="13">
        <v>45495</v>
      </c>
      <c r="B575" s="7" t="s">
        <v>3856</v>
      </c>
      <c r="C575" s="16">
        <f t="shared" si="1"/>
        <v>1</v>
      </c>
      <c r="D575" s="133">
        <v>8150</v>
      </c>
      <c r="E575" s="133">
        <v>8150</v>
      </c>
      <c r="F575" s="9" t="s">
        <v>3271</v>
      </c>
      <c r="G575" s="9">
        <v>110934407</v>
      </c>
    </row>
    <row r="576" spans="1:7" ht="67.5" x14ac:dyDescent="0.25">
      <c r="A576" s="13">
        <v>45495</v>
      </c>
      <c r="B576" s="7" t="s">
        <v>3857</v>
      </c>
      <c r="C576" s="16">
        <f t="shared" si="1"/>
        <v>1</v>
      </c>
      <c r="D576" s="133">
        <v>9700</v>
      </c>
      <c r="E576" s="133">
        <v>9700</v>
      </c>
      <c r="F576" s="9" t="s">
        <v>1434</v>
      </c>
      <c r="G576" s="9">
        <v>12128570</v>
      </c>
    </row>
    <row r="577" spans="1:7" ht="148.5" x14ac:dyDescent="0.25">
      <c r="A577" s="13">
        <v>45495</v>
      </c>
      <c r="B577" s="7" t="s">
        <v>3858</v>
      </c>
      <c r="C577" s="16">
        <f t="shared" si="1"/>
        <v>1</v>
      </c>
      <c r="D577" s="133">
        <v>24840</v>
      </c>
      <c r="E577" s="133">
        <v>24840</v>
      </c>
      <c r="F577" s="9" t="s">
        <v>1499</v>
      </c>
      <c r="G577" s="9">
        <v>37916270</v>
      </c>
    </row>
    <row r="578" spans="1:7" ht="108" x14ac:dyDescent="0.25">
      <c r="A578" s="13">
        <v>45495</v>
      </c>
      <c r="B578" s="7" t="s">
        <v>3859</v>
      </c>
      <c r="C578" s="16">
        <f t="shared" ref="C578:C600" si="2">+E578/D578</f>
        <v>1</v>
      </c>
      <c r="D578" s="133">
        <v>13799</v>
      </c>
      <c r="E578" s="133">
        <v>13799</v>
      </c>
      <c r="F578" s="9" t="s">
        <v>3232</v>
      </c>
      <c r="G578" s="9">
        <v>32375913</v>
      </c>
    </row>
    <row r="579" spans="1:7" ht="121.5" x14ac:dyDescent="0.25">
      <c r="A579" s="13">
        <v>45495</v>
      </c>
      <c r="B579" s="7" t="s">
        <v>3860</v>
      </c>
      <c r="C579" s="16">
        <f t="shared" si="2"/>
        <v>6</v>
      </c>
      <c r="D579" s="133">
        <v>600</v>
      </c>
      <c r="E579" s="133">
        <v>3600</v>
      </c>
      <c r="F579" s="9" t="s">
        <v>3861</v>
      </c>
      <c r="G579" s="9">
        <v>1859234</v>
      </c>
    </row>
    <row r="580" spans="1:7" ht="108" x14ac:dyDescent="0.25">
      <c r="A580" s="107">
        <v>45495</v>
      </c>
      <c r="B580" s="7" t="s">
        <v>3862</v>
      </c>
      <c r="C580" s="16">
        <f t="shared" si="2"/>
        <v>1</v>
      </c>
      <c r="D580" s="136">
        <v>15863</v>
      </c>
      <c r="E580" s="133">
        <v>15863</v>
      </c>
      <c r="F580" s="30" t="s">
        <v>3599</v>
      </c>
      <c r="G580" s="30">
        <v>5151457</v>
      </c>
    </row>
    <row r="581" spans="1:7" ht="81" x14ac:dyDescent="0.25">
      <c r="A581" s="107">
        <v>45495</v>
      </c>
      <c r="B581" s="7" t="s">
        <v>3863</v>
      </c>
      <c r="C581" s="16">
        <f t="shared" si="2"/>
        <v>1</v>
      </c>
      <c r="D581" s="133">
        <v>23979.200000000001</v>
      </c>
      <c r="E581" s="133">
        <v>23979.200000000001</v>
      </c>
      <c r="F581" s="9" t="s">
        <v>3864</v>
      </c>
      <c r="G581" s="9">
        <v>109583043</v>
      </c>
    </row>
    <row r="582" spans="1:7" ht="121.5" x14ac:dyDescent="0.25">
      <c r="A582" s="107">
        <v>45497</v>
      </c>
      <c r="B582" s="7" t="s">
        <v>3865</v>
      </c>
      <c r="C582" s="16">
        <f t="shared" si="2"/>
        <v>1</v>
      </c>
      <c r="D582" s="133">
        <v>1650</v>
      </c>
      <c r="E582" s="133">
        <v>1650</v>
      </c>
      <c r="F582" s="9" t="s">
        <v>3866</v>
      </c>
      <c r="G582" s="9">
        <v>3736598</v>
      </c>
    </row>
    <row r="583" spans="1:7" ht="148.5" x14ac:dyDescent="0.25">
      <c r="A583" s="107">
        <v>45497</v>
      </c>
      <c r="B583" s="7" t="s">
        <v>3867</v>
      </c>
      <c r="C583" s="16">
        <f t="shared" si="2"/>
        <v>1</v>
      </c>
      <c r="D583" s="133">
        <v>24595</v>
      </c>
      <c r="E583" s="133">
        <v>24595</v>
      </c>
      <c r="F583" s="9" t="s">
        <v>3868</v>
      </c>
      <c r="G583" s="9">
        <v>82043787</v>
      </c>
    </row>
    <row r="584" spans="1:7" ht="108" x14ac:dyDescent="0.25">
      <c r="A584" s="107">
        <v>45497</v>
      </c>
      <c r="B584" s="7" t="s">
        <v>3869</v>
      </c>
      <c r="C584" s="16">
        <f t="shared" si="2"/>
        <v>1</v>
      </c>
      <c r="D584" s="133">
        <v>24897</v>
      </c>
      <c r="E584" s="133">
        <v>24897</v>
      </c>
      <c r="F584" s="9" t="s">
        <v>3868</v>
      </c>
      <c r="G584" s="9">
        <v>82043787</v>
      </c>
    </row>
    <row r="585" spans="1:7" ht="94.5" x14ac:dyDescent="0.25">
      <c r="A585" s="107">
        <v>45497</v>
      </c>
      <c r="B585" s="7" t="s">
        <v>3870</v>
      </c>
      <c r="C585" s="16">
        <f t="shared" si="2"/>
        <v>1</v>
      </c>
      <c r="D585" s="133">
        <v>3585</v>
      </c>
      <c r="E585" s="133">
        <v>3585</v>
      </c>
      <c r="F585" s="9" t="s">
        <v>2363</v>
      </c>
      <c r="G585" s="9">
        <v>44131933</v>
      </c>
    </row>
    <row r="586" spans="1:7" ht="94.5" x14ac:dyDescent="0.25">
      <c r="A586" s="107">
        <v>45497</v>
      </c>
      <c r="B586" s="7" t="s">
        <v>3871</v>
      </c>
      <c r="C586" s="16">
        <f t="shared" si="2"/>
        <v>1</v>
      </c>
      <c r="D586" s="133">
        <v>1200</v>
      </c>
      <c r="E586" s="133">
        <v>1200</v>
      </c>
      <c r="F586" s="9" t="s">
        <v>1991</v>
      </c>
      <c r="G586" s="9">
        <v>81589379</v>
      </c>
    </row>
    <row r="587" spans="1:7" ht="94.5" x14ac:dyDescent="0.25">
      <c r="A587" s="107">
        <v>45497</v>
      </c>
      <c r="B587" s="7" t="s">
        <v>3872</v>
      </c>
      <c r="C587" s="16">
        <f t="shared" si="2"/>
        <v>825</v>
      </c>
      <c r="D587" s="133">
        <v>5.5</v>
      </c>
      <c r="E587" s="133">
        <v>4537.5</v>
      </c>
      <c r="F587" s="9" t="s">
        <v>3873</v>
      </c>
      <c r="G587" s="9">
        <v>24523666</v>
      </c>
    </row>
    <row r="588" spans="1:7" ht="94.5" x14ac:dyDescent="0.25">
      <c r="A588" s="107">
        <v>45497</v>
      </c>
      <c r="B588" s="7" t="s">
        <v>3874</v>
      </c>
      <c r="C588" s="16">
        <f t="shared" si="2"/>
        <v>1</v>
      </c>
      <c r="D588" s="133">
        <v>2850</v>
      </c>
      <c r="E588" s="133">
        <v>2850</v>
      </c>
      <c r="F588" s="9" t="s">
        <v>3566</v>
      </c>
      <c r="G588" s="9">
        <v>93805845</v>
      </c>
    </row>
    <row r="589" spans="1:7" ht="67.5" x14ac:dyDescent="0.25">
      <c r="A589" s="107">
        <v>45497</v>
      </c>
      <c r="B589" s="7" t="s">
        <v>3798</v>
      </c>
      <c r="C589" s="16">
        <f t="shared" si="2"/>
        <v>8</v>
      </c>
      <c r="D589" s="133">
        <v>475</v>
      </c>
      <c r="E589" s="133">
        <v>3800</v>
      </c>
      <c r="F589" s="9" t="s">
        <v>601</v>
      </c>
      <c r="G589" s="9">
        <v>108525155</v>
      </c>
    </row>
    <row r="590" spans="1:7" ht="94.5" x14ac:dyDescent="0.25">
      <c r="A590" s="13">
        <v>45498</v>
      </c>
      <c r="B590" s="7" t="s">
        <v>3875</v>
      </c>
      <c r="C590" s="16">
        <f t="shared" si="2"/>
        <v>31</v>
      </c>
      <c r="D590" s="133">
        <v>799.87</v>
      </c>
      <c r="E590" s="133">
        <v>24795.97</v>
      </c>
      <c r="F590" s="9" t="s">
        <v>3876</v>
      </c>
      <c r="G590" s="9">
        <v>6776345</v>
      </c>
    </row>
    <row r="591" spans="1:7" ht="94.5" x14ac:dyDescent="0.25">
      <c r="A591" s="13">
        <v>45498</v>
      </c>
      <c r="B591" s="7" t="s">
        <v>3782</v>
      </c>
      <c r="C591" s="16">
        <f t="shared" si="2"/>
        <v>1</v>
      </c>
      <c r="D591" s="133">
        <v>6999</v>
      </c>
      <c r="E591" s="133">
        <v>6999</v>
      </c>
      <c r="F591" s="9" t="s">
        <v>3123</v>
      </c>
      <c r="G591" s="9">
        <v>29986621</v>
      </c>
    </row>
    <row r="592" spans="1:7" ht="81" x14ac:dyDescent="0.25">
      <c r="A592" s="13">
        <v>45499</v>
      </c>
      <c r="B592" s="7" t="s">
        <v>3877</v>
      </c>
      <c r="C592" s="16">
        <f t="shared" si="2"/>
        <v>1</v>
      </c>
      <c r="D592" s="133">
        <v>9150.75</v>
      </c>
      <c r="E592" s="133">
        <v>9150.75</v>
      </c>
      <c r="F592" s="9" t="s">
        <v>2436</v>
      </c>
      <c r="G592" s="9">
        <v>5623758</v>
      </c>
    </row>
    <row r="593" spans="1:7" ht="67.5" x14ac:dyDescent="0.25">
      <c r="A593" s="13">
        <v>45499</v>
      </c>
      <c r="B593" s="7" t="s">
        <v>3878</v>
      </c>
      <c r="C593" s="16">
        <f t="shared" si="2"/>
        <v>1</v>
      </c>
      <c r="D593" s="133">
        <v>2089</v>
      </c>
      <c r="E593" s="133">
        <v>2089</v>
      </c>
      <c r="F593" s="9" t="s">
        <v>3232</v>
      </c>
      <c r="G593" s="30">
        <v>32375913</v>
      </c>
    </row>
    <row r="594" spans="1:7" ht="81" x14ac:dyDescent="0.25">
      <c r="A594" s="13">
        <v>45499</v>
      </c>
      <c r="B594" s="7" t="s">
        <v>3879</v>
      </c>
      <c r="C594" s="16">
        <f t="shared" si="2"/>
        <v>1</v>
      </c>
      <c r="D594" s="133">
        <v>16315.8</v>
      </c>
      <c r="E594" s="133">
        <v>16315.8</v>
      </c>
      <c r="F594" s="9" t="s">
        <v>3232</v>
      </c>
      <c r="G594" s="9">
        <v>32375913</v>
      </c>
    </row>
    <row r="595" spans="1:7" ht="54" x14ac:dyDescent="0.25">
      <c r="A595" s="13">
        <v>45499</v>
      </c>
      <c r="B595" s="7" t="s">
        <v>3880</v>
      </c>
      <c r="C595" s="16">
        <f t="shared" si="2"/>
        <v>1</v>
      </c>
      <c r="D595" s="133">
        <v>3200</v>
      </c>
      <c r="E595" s="133">
        <v>3200</v>
      </c>
      <c r="F595" s="9" t="s">
        <v>3881</v>
      </c>
      <c r="G595" s="9">
        <v>105782203</v>
      </c>
    </row>
    <row r="596" spans="1:7" ht="67.5" x14ac:dyDescent="0.25">
      <c r="A596" s="13">
        <v>45499</v>
      </c>
      <c r="B596" s="7" t="s">
        <v>3882</v>
      </c>
      <c r="C596" s="16">
        <f t="shared" si="2"/>
        <v>1</v>
      </c>
      <c r="D596" s="133">
        <v>6030</v>
      </c>
      <c r="E596" s="133">
        <v>6030</v>
      </c>
      <c r="F596" s="9" t="s">
        <v>3881</v>
      </c>
      <c r="G596" s="9">
        <v>105782203</v>
      </c>
    </row>
    <row r="597" spans="1:7" ht="54" x14ac:dyDescent="0.25">
      <c r="A597" s="13">
        <v>45499</v>
      </c>
      <c r="B597" s="7" t="s">
        <v>3883</v>
      </c>
      <c r="C597" s="16">
        <f t="shared" si="2"/>
        <v>1</v>
      </c>
      <c r="D597" s="133">
        <v>12073.6</v>
      </c>
      <c r="E597" s="133">
        <v>12073.6</v>
      </c>
      <c r="F597" s="9" t="s">
        <v>3884</v>
      </c>
      <c r="G597" s="9">
        <v>104243244</v>
      </c>
    </row>
    <row r="598" spans="1:7" ht="108" x14ac:dyDescent="0.25">
      <c r="A598" s="13">
        <v>45499</v>
      </c>
      <c r="B598" s="7" t="s">
        <v>3885</v>
      </c>
      <c r="C598" s="16">
        <f t="shared" si="2"/>
        <v>2000</v>
      </c>
      <c r="D598" s="133">
        <v>12.35</v>
      </c>
      <c r="E598" s="133">
        <f>+D598*2000</f>
        <v>24700</v>
      </c>
      <c r="F598" s="9" t="s">
        <v>3886</v>
      </c>
      <c r="G598" s="9">
        <v>7060572</v>
      </c>
    </row>
    <row r="599" spans="1:7" ht="54" x14ac:dyDescent="0.25">
      <c r="A599" s="13">
        <v>45499</v>
      </c>
      <c r="B599" s="7" t="s">
        <v>3887</v>
      </c>
      <c r="C599" s="16">
        <f t="shared" si="2"/>
        <v>1</v>
      </c>
      <c r="D599" s="133">
        <v>5603.6</v>
      </c>
      <c r="E599" s="133">
        <v>5603.6</v>
      </c>
      <c r="F599" s="9" t="s">
        <v>3888</v>
      </c>
      <c r="G599" s="9">
        <v>87374587</v>
      </c>
    </row>
    <row r="600" spans="1:7" ht="67.5" x14ac:dyDescent="0.25">
      <c r="A600" s="13">
        <v>45504</v>
      </c>
      <c r="B600" s="7" t="s">
        <v>3889</v>
      </c>
      <c r="C600" s="16">
        <f t="shared" si="2"/>
        <v>1</v>
      </c>
      <c r="D600" s="133">
        <v>5621.2</v>
      </c>
      <c r="E600" s="133">
        <v>5621.2</v>
      </c>
      <c r="F600" s="9" t="s">
        <v>3888</v>
      </c>
      <c r="G600" s="9">
        <v>87374587</v>
      </c>
    </row>
    <row r="601" spans="1:7" x14ac:dyDescent="0.25">
      <c r="A601" s="209" t="s">
        <v>3165</v>
      </c>
      <c r="B601" s="210"/>
      <c r="C601" s="210"/>
      <c r="D601" s="210"/>
      <c r="E601" s="210"/>
      <c r="F601" s="210"/>
      <c r="G601" s="210"/>
    </row>
  </sheetData>
  <mergeCells count="16">
    <mergeCell ref="A601:G601"/>
    <mergeCell ref="A511:G511"/>
    <mergeCell ref="A7:F7"/>
    <mergeCell ref="A9:F9"/>
    <mergeCell ref="A6:F6"/>
    <mergeCell ref="A411:G411"/>
    <mergeCell ref="A337:G337"/>
    <mergeCell ref="A246:G246"/>
    <mergeCell ref="A173:G173"/>
    <mergeCell ref="A11:G11"/>
    <mergeCell ref="A49:G49"/>
    <mergeCell ref="A1:F1"/>
    <mergeCell ref="A2:F2"/>
    <mergeCell ref="A3:F3"/>
    <mergeCell ref="A4:F4"/>
    <mergeCell ref="A5:F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F3150-4E23-478C-B7EE-2AF57E9E6A94}">
  <dimension ref="A1:H423"/>
  <sheetViews>
    <sheetView showGridLines="0" zoomScale="80" zoomScaleNormal="80" workbookViewId="0">
      <pane ySplit="10" topLeftCell="A340" activePane="bottomLeft" state="frozen"/>
      <selection pane="bottomLeft" activeCell="B352" sqref="B352"/>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203" t="s">
        <v>2</v>
      </c>
      <c r="B1" s="204"/>
      <c r="C1" s="204"/>
      <c r="D1" s="204"/>
      <c r="E1" s="204"/>
      <c r="F1" s="204"/>
      <c r="G1" s="1"/>
      <c r="H1" s="1"/>
    </row>
    <row r="2" spans="1:8" ht="15.75" x14ac:dyDescent="0.25">
      <c r="A2" s="203" t="s">
        <v>3</v>
      </c>
      <c r="B2" s="204"/>
      <c r="C2" s="204"/>
      <c r="D2" s="204"/>
      <c r="E2" s="204"/>
      <c r="F2" s="204"/>
      <c r="G2" s="1"/>
      <c r="H2" s="1"/>
    </row>
    <row r="3" spans="1:8" ht="15.75" x14ac:dyDescent="0.25">
      <c r="A3" s="205" t="s">
        <v>2090</v>
      </c>
      <c r="B3" s="206"/>
      <c r="C3" s="206"/>
      <c r="D3" s="206"/>
      <c r="E3" s="206"/>
      <c r="F3" s="206"/>
      <c r="G3" s="1"/>
      <c r="H3" s="1"/>
    </row>
    <row r="4" spans="1:8" ht="15.75" x14ac:dyDescent="0.25">
      <c r="A4" s="203" t="s">
        <v>0</v>
      </c>
      <c r="B4" s="204"/>
      <c r="C4" s="204"/>
      <c r="D4" s="204"/>
      <c r="E4" s="204"/>
      <c r="F4" s="204"/>
      <c r="G4" s="1"/>
      <c r="H4" s="1"/>
    </row>
    <row r="5" spans="1:8" ht="15.75" x14ac:dyDescent="0.25">
      <c r="A5" s="203" t="s">
        <v>13</v>
      </c>
      <c r="B5" s="204"/>
      <c r="C5" s="204"/>
      <c r="D5" s="204"/>
      <c r="E5" s="204"/>
      <c r="F5" s="204"/>
      <c r="G5" s="1"/>
      <c r="H5" s="1"/>
    </row>
    <row r="6" spans="1:8" ht="15.75" x14ac:dyDescent="0.25">
      <c r="A6" s="203" t="s">
        <v>4346</v>
      </c>
      <c r="B6" s="204"/>
      <c r="C6" s="204"/>
      <c r="D6" s="204"/>
      <c r="E6" s="204"/>
      <c r="F6" s="204"/>
      <c r="G6" s="1"/>
      <c r="H6" s="1"/>
    </row>
    <row r="7" spans="1:8" ht="15.75" x14ac:dyDescent="0.25">
      <c r="A7" s="203" t="s">
        <v>4345</v>
      </c>
      <c r="B7" s="204"/>
      <c r="C7" s="204"/>
      <c r="D7" s="204"/>
      <c r="E7" s="204"/>
      <c r="F7" s="204"/>
      <c r="G7" s="1"/>
      <c r="H7" s="1"/>
    </row>
    <row r="9" spans="1:8" ht="21.75" thickBot="1" x14ac:dyDescent="0.3">
      <c r="A9" s="212" t="s">
        <v>1</v>
      </c>
      <c r="B9" s="212"/>
      <c r="C9" s="212"/>
      <c r="D9" s="212"/>
      <c r="E9" s="212"/>
      <c r="F9" s="212"/>
      <c r="G9" s="212"/>
      <c r="H9" s="212"/>
    </row>
    <row r="10" spans="1:8" ht="30" x14ac:dyDescent="0.25">
      <c r="A10" s="2" t="s">
        <v>3890</v>
      </c>
      <c r="B10" s="2" t="s">
        <v>3891</v>
      </c>
      <c r="C10" s="2" t="s">
        <v>3892</v>
      </c>
      <c r="D10" s="2" t="s">
        <v>3893</v>
      </c>
      <c r="E10" s="2" t="s">
        <v>3894</v>
      </c>
      <c r="F10" s="2" t="s">
        <v>7</v>
      </c>
      <c r="G10" s="2" t="s">
        <v>3895</v>
      </c>
      <c r="H10" s="2" t="s">
        <v>3896</v>
      </c>
    </row>
    <row r="11" spans="1:8" x14ac:dyDescent="0.25">
      <c r="A11" s="209" t="s">
        <v>3897</v>
      </c>
      <c r="B11" s="210"/>
      <c r="C11" s="210"/>
      <c r="D11" s="210"/>
      <c r="E11" s="210"/>
      <c r="F11" s="210"/>
      <c r="G11" s="210"/>
      <c r="H11" s="132"/>
    </row>
    <row r="12" spans="1:8" ht="174.95" customHeight="1" x14ac:dyDescent="0.25">
      <c r="A12" s="137" t="s">
        <v>3898</v>
      </c>
      <c r="B12" s="138">
        <v>171</v>
      </c>
      <c r="C12" s="139">
        <v>45505</v>
      </c>
      <c r="D12" s="138" t="s">
        <v>3899</v>
      </c>
      <c r="E12" s="138">
        <v>56095627</v>
      </c>
      <c r="F12" s="138">
        <v>1</v>
      </c>
      <c r="G12" s="140">
        <v>13760.8</v>
      </c>
      <c r="H12" s="140">
        <v>13760.8</v>
      </c>
    </row>
    <row r="13" spans="1:8" ht="174.95" customHeight="1" x14ac:dyDescent="0.25">
      <c r="A13" s="137" t="s">
        <v>3900</v>
      </c>
      <c r="B13" s="138">
        <v>171</v>
      </c>
      <c r="C13" s="139">
        <v>45505</v>
      </c>
      <c r="D13" s="138" t="s">
        <v>3019</v>
      </c>
      <c r="E13" s="138">
        <v>120026066</v>
      </c>
      <c r="F13" s="138">
        <v>1</v>
      </c>
      <c r="G13" s="140">
        <v>13050</v>
      </c>
      <c r="H13" s="140">
        <v>13050</v>
      </c>
    </row>
    <row r="14" spans="1:8" ht="174.95" customHeight="1" x14ac:dyDescent="0.25">
      <c r="A14" s="137" t="s">
        <v>3901</v>
      </c>
      <c r="B14" s="138">
        <v>171</v>
      </c>
      <c r="C14" s="139">
        <v>45505</v>
      </c>
      <c r="D14" s="138" t="s">
        <v>3902</v>
      </c>
      <c r="E14" s="138">
        <v>120035227</v>
      </c>
      <c r="F14" s="138">
        <v>1</v>
      </c>
      <c r="G14" s="140">
        <v>24030</v>
      </c>
      <c r="H14" s="140">
        <v>24030</v>
      </c>
    </row>
    <row r="15" spans="1:8" ht="174.95" customHeight="1" x14ac:dyDescent="0.25">
      <c r="A15" s="137" t="s">
        <v>3903</v>
      </c>
      <c r="B15" s="138">
        <v>171</v>
      </c>
      <c r="C15" s="139">
        <v>45505</v>
      </c>
      <c r="D15" s="138" t="s">
        <v>3902</v>
      </c>
      <c r="E15" s="138">
        <v>120035227</v>
      </c>
      <c r="F15" s="138">
        <v>1</v>
      </c>
      <c r="G15" s="140">
        <v>10601.5</v>
      </c>
      <c r="H15" s="140">
        <v>10601.5</v>
      </c>
    </row>
    <row r="16" spans="1:8" ht="174.95" customHeight="1" x14ac:dyDescent="0.25">
      <c r="A16" s="137" t="s">
        <v>3904</v>
      </c>
      <c r="B16" s="138">
        <v>171</v>
      </c>
      <c r="C16" s="139">
        <v>45505</v>
      </c>
      <c r="D16" s="138" t="s">
        <v>2746</v>
      </c>
      <c r="E16" s="138">
        <v>19502052</v>
      </c>
      <c r="F16" s="138">
        <v>1</v>
      </c>
      <c r="G16" s="140">
        <v>16000</v>
      </c>
      <c r="H16" s="140">
        <v>16000</v>
      </c>
    </row>
    <row r="17" spans="1:8" ht="174.95" customHeight="1" x14ac:dyDescent="0.25">
      <c r="A17" s="137" t="s">
        <v>3905</v>
      </c>
      <c r="B17" s="138">
        <v>171</v>
      </c>
      <c r="C17" s="139">
        <v>45505</v>
      </c>
      <c r="D17" s="138" t="s">
        <v>2746</v>
      </c>
      <c r="E17" s="138">
        <v>19502052</v>
      </c>
      <c r="F17" s="138">
        <v>1</v>
      </c>
      <c r="G17" s="140">
        <v>24440</v>
      </c>
      <c r="H17" s="140">
        <v>24440</v>
      </c>
    </row>
    <row r="18" spans="1:8" ht="174.95" customHeight="1" x14ac:dyDescent="0.25">
      <c r="A18" s="137" t="s">
        <v>3906</v>
      </c>
      <c r="B18" s="138">
        <v>141</v>
      </c>
      <c r="C18" s="139">
        <v>45505</v>
      </c>
      <c r="D18" s="138" t="s">
        <v>717</v>
      </c>
      <c r="E18" s="138">
        <v>16900979</v>
      </c>
      <c r="F18" s="138">
        <v>1</v>
      </c>
      <c r="G18" s="140">
        <v>14976</v>
      </c>
      <c r="H18" s="140">
        <v>14976</v>
      </c>
    </row>
    <row r="19" spans="1:8" ht="174.95" customHeight="1" x14ac:dyDescent="0.25">
      <c r="A19" s="137" t="s">
        <v>3907</v>
      </c>
      <c r="B19" s="138">
        <v>291</v>
      </c>
      <c r="C19" s="139">
        <v>45505</v>
      </c>
      <c r="D19" s="138" t="s">
        <v>3908</v>
      </c>
      <c r="E19" s="138">
        <v>61463868</v>
      </c>
      <c r="F19" s="138">
        <v>1</v>
      </c>
      <c r="G19" s="140">
        <v>8250</v>
      </c>
      <c r="H19" s="140">
        <v>8250</v>
      </c>
    </row>
    <row r="20" spans="1:8" ht="174.95" customHeight="1" x14ac:dyDescent="0.25">
      <c r="A20" s="137" t="s">
        <v>3909</v>
      </c>
      <c r="B20" s="138">
        <v>299</v>
      </c>
      <c r="C20" s="139">
        <v>45505</v>
      </c>
      <c r="D20" s="138" t="s">
        <v>3189</v>
      </c>
      <c r="E20" s="138">
        <v>4539559</v>
      </c>
      <c r="F20" s="138">
        <v>1</v>
      </c>
      <c r="G20" s="140">
        <v>2750</v>
      </c>
      <c r="H20" s="140">
        <v>2750</v>
      </c>
    </row>
    <row r="21" spans="1:8" ht="174.95" customHeight="1" x14ac:dyDescent="0.25">
      <c r="A21" s="137" t="s">
        <v>3910</v>
      </c>
      <c r="B21" s="138">
        <v>171</v>
      </c>
      <c r="C21" s="139">
        <v>45505</v>
      </c>
      <c r="D21" s="138" t="s">
        <v>3911</v>
      </c>
      <c r="E21" s="138">
        <v>55833446</v>
      </c>
      <c r="F21" s="138">
        <v>1</v>
      </c>
      <c r="G21" s="140">
        <v>4155</v>
      </c>
      <c r="H21" s="140">
        <v>4155</v>
      </c>
    </row>
    <row r="22" spans="1:8" ht="174.95" customHeight="1" x14ac:dyDescent="0.25">
      <c r="A22" s="137" t="s">
        <v>3912</v>
      </c>
      <c r="B22" s="138">
        <v>171</v>
      </c>
      <c r="C22" s="139">
        <v>45505</v>
      </c>
      <c r="D22" s="138" t="s">
        <v>3019</v>
      </c>
      <c r="E22" s="138">
        <v>120026066</v>
      </c>
      <c r="F22" s="138">
        <v>1</v>
      </c>
      <c r="G22" s="140">
        <v>24900</v>
      </c>
      <c r="H22" s="140">
        <v>24900</v>
      </c>
    </row>
    <row r="23" spans="1:8" ht="174.95" customHeight="1" x14ac:dyDescent="0.25">
      <c r="A23" s="137" t="s">
        <v>3913</v>
      </c>
      <c r="B23" s="138">
        <v>171</v>
      </c>
      <c r="C23" s="139">
        <v>45505</v>
      </c>
      <c r="D23" s="138" t="s">
        <v>3019</v>
      </c>
      <c r="E23" s="138">
        <v>120026066</v>
      </c>
      <c r="F23" s="138">
        <v>1</v>
      </c>
      <c r="G23" s="140">
        <v>22300</v>
      </c>
      <c r="H23" s="140">
        <v>22300</v>
      </c>
    </row>
    <row r="24" spans="1:8" ht="174.95" customHeight="1" x14ac:dyDescent="0.25">
      <c r="A24" s="137" t="s">
        <v>3914</v>
      </c>
      <c r="B24" s="138">
        <v>199</v>
      </c>
      <c r="C24" s="139">
        <v>45505</v>
      </c>
      <c r="D24" s="138" t="s">
        <v>1679</v>
      </c>
      <c r="E24" s="138">
        <v>90768337</v>
      </c>
      <c r="F24" s="138">
        <v>1</v>
      </c>
      <c r="G24" s="140">
        <v>24536.6</v>
      </c>
      <c r="H24" s="140">
        <v>24536.6</v>
      </c>
    </row>
    <row r="25" spans="1:8" ht="174.95" customHeight="1" x14ac:dyDescent="0.25">
      <c r="A25" s="137" t="s">
        <v>3915</v>
      </c>
      <c r="B25" s="138">
        <v>181</v>
      </c>
      <c r="C25" s="139">
        <v>45505</v>
      </c>
      <c r="D25" s="138" t="s">
        <v>3916</v>
      </c>
      <c r="E25" s="138">
        <v>2839393</v>
      </c>
      <c r="F25" s="138">
        <f>+H25/G25</f>
        <v>4</v>
      </c>
      <c r="G25" s="140">
        <v>495</v>
      </c>
      <c r="H25" s="140">
        <f>+G25*4</f>
        <v>1980</v>
      </c>
    </row>
    <row r="26" spans="1:8" ht="174.95" customHeight="1" x14ac:dyDescent="0.25">
      <c r="A26" s="137" t="s">
        <v>3917</v>
      </c>
      <c r="B26" s="138">
        <v>171</v>
      </c>
      <c r="C26" s="139">
        <v>45505</v>
      </c>
      <c r="D26" s="138" t="s">
        <v>993</v>
      </c>
      <c r="E26" s="138">
        <v>46720111</v>
      </c>
      <c r="F26" s="138">
        <v>1</v>
      </c>
      <c r="G26" s="140">
        <v>1850</v>
      </c>
      <c r="H26" s="140">
        <v>1850</v>
      </c>
    </row>
    <row r="27" spans="1:8" ht="174.95" customHeight="1" x14ac:dyDescent="0.25">
      <c r="A27" s="137" t="s">
        <v>3918</v>
      </c>
      <c r="B27" s="138">
        <v>171</v>
      </c>
      <c r="C27" s="139">
        <v>45505</v>
      </c>
      <c r="D27" s="138" t="s">
        <v>2440</v>
      </c>
      <c r="E27" s="138">
        <v>26012960</v>
      </c>
      <c r="F27" s="138">
        <v>1</v>
      </c>
      <c r="G27" s="140">
        <v>20250</v>
      </c>
      <c r="H27" s="140">
        <v>20250</v>
      </c>
    </row>
    <row r="28" spans="1:8" ht="174.95" customHeight="1" x14ac:dyDescent="0.25">
      <c r="A28" s="137" t="s">
        <v>3919</v>
      </c>
      <c r="B28" s="138">
        <v>174</v>
      </c>
      <c r="C28" s="139">
        <v>45505</v>
      </c>
      <c r="D28" s="138" t="s">
        <v>2188</v>
      </c>
      <c r="E28" s="138">
        <v>87098237</v>
      </c>
      <c r="F28" s="138">
        <v>1</v>
      </c>
      <c r="G28" s="140">
        <v>24725</v>
      </c>
      <c r="H28" s="140">
        <v>24725</v>
      </c>
    </row>
    <row r="29" spans="1:8" ht="174.95" customHeight="1" x14ac:dyDescent="0.25">
      <c r="A29" s="137" t="s">
        <v>3920</v>
      </c>
      <c r="B29" s="138">
        <v>186</v>
      </c>
      <c r="C29" s="139">
        <v>45506</v>
      </c>
      <c r="D29" s="138" t="s">
        <v>3921</v>
      </c>
      <c r="E29" s="138">
        <v>112939996</v>
      </c>
      <c r="F29" s="138">
        <v>1</v>
      </c>
      <c r="G29" s="140">
        <v>5376</v>
      </c>
      <c r="H29" s="140">
        <v>5376</v>
      </c>
    </row>
    <row r="30" spans="1:8" ht="174.95" customHeight="1" x14ac:dyDescent="0.25">
      <c r="A30" s="137" t="s">
        <v>3922</v>
      </c>
      <c r="B30" s="138">
        <v>329</v>
      </c>
      <c r="C30" s="139">
        <v>45506</v>
      </c>
      <c r="D30" s="138" t="s">
        <v>993</v>
      </c>
      <c r="E30" s="138">
        <v>46720111</v>
      </c>
      <c r="F30" s="138">
        <v>1</v>
      </c>
      <c r="G30" s="140">
        <v>9600</v>
      </c>
      <c r="H30" s="140">
        <v>9600</v>
      </c>
    </row>
    <row r="31" spans="1:8" ht="174.95" customHeight="1" x14ac:dyDescent="0.25">
      <c r="A31" s="137" t="s">
        <v>3923</v>
      </c>
      <c r="B31" s="138">
        <v>171</v>
      </c>
      <c r="C31" s="139">
        <v>45509</v>
      </c>
      <c r="D31" s="138" t="s">
        <v>3924</v>
      </c>
      <c r="E31" s="138">
        <v>86601415</v>
      </c>
      <c r="F31" s="138">
        <v>1</v>
      </c>
      <c r="G31" s="140">
        <v>20700</v>
      </c>
      <c r="H31" s="140">
        <v>20700</v>
      </c>
    </row>
    <row r="32" spans="1:8" ht="174.95" customHeight="1" x14ac:dyDescent="0.25">
      <c r="A32" s="137" t="s">
        <v>3925</v>
      </c>
      <c r="B32" s="138">
        <v>171</v>
      </c>
      <c r="C32" s="139">
        <v>45509</v>
      </c>
      <c r="D32" s="138" t="s">
        <v>3242</v>
      </c>
      <c r="E32" s="138">
        <v>44345372</v>
      </c>
      <c r="F32" s="138">
        <v>1</v>
      </c>
      <c r="G32" s="140">
        <v>1340</v>
      </c>
      <c r="H32" s="140">
        <v>1340</v>
      </c>
    </row>
    <row r="33" spans="1:8" ht="174.95" customHeight="1" x14ac:dyDescent="0.25">
      <c r="A33" s="137" t="s">
        <v>3926</v>
      </c>
      <c r="B33" s="138">
        <v>158</v>
      </c>
      <c r="C33" s="139">
        <v>45509</v>
      </c>
      <c r="D33" s="138" t="s">
        <v>3581</v>
      </c>
      <c r="E33" s="138">
        <v>85255122</v>
      </c>
      <c r="F33" s="138">
        <v>1</v>
      </c>
      <c r="G33" s="140">
        <v>13600</v>
      </c>
      <c r="H33" s="140">
        <v>13600</v>
      </c>
    </row>
    <row r="34" spans="1:8" ht="174.95" customHeight="1" x14ac:dyDescent="0.25">
      <c r="A34" s="137" t="s">
        <v>3927</v>
      </c>
      <c r="B34" s="138">
        <v>247</v>
      </c>
      <c r="C34" s="139">
        <v>45509</v>
      </c>
      <c r="D34" s="138" t="s">
        <v>1412</v>
      </c>
      <c r="E34" s="138">
        <v>1532227</v>
      </c>
      <c r="F34" s="138">
        <f>+H34/G34</f>
        <v>1000</v>
      </c>
      <c r="G34" s="140">
        <v>1.7</v>
      </c>
      <c r="H34" s="140">
        <f>+G34*1000</f>
        <v>1700</v>
      </c>
    </row>
    <row r="35" spans="1:8" ht="174.95" customHeight="1" x14ac:dyDescent="0.25">
      <c r="A35" s="137" t="s">
        <v>3928</v>
      </c>
      <c r="B35" s="138">
        <v>322</v>
      </c>
      <c r="C35" s="139">
        <v>45509</v>
      </c>
      <c r="D35" s="138" t="s">
        <v>1837</v>
      </c>
      <c r="E35" s="138">
        <v>16548590</v>
      </c>
      <c r="F35" s="138">
        <v>1</v>
      </c>
      <c r="G35" s="140">
        <v>17225</v>
      </c>
      <c r="H35" s="140">
        <v>17225</v>
      </c>
    </row>
    <row r="36" spans="1:8" ht="174.95" customHeight="1" x14ac:dyDescent="0.25">
      <c r="A36" s="137" t="s">
        <v>3929</v>
      </c>
      <c r="B36" s="138">
        <v>171</v>
      </c>
      <c r="C36" s="139">
        <v>45510</v>
      </c>
      <c r="D36" s="138" t="s">
        <v>3242</v>
      </c>
      <c r="E36" s="138">
        <v>44345372</v>
      </c>
      <c r="F36" s="138">
        <f>+H36/G36</f>
        <v>79</v>
      </c>
      <c r="G36" s="140">
        <v>253</v>
      </c>
      <c r="H36" s="140">
        <f>+G36*79</f>
        <v>19987</v>
      </c>
    </row>
    <row r="37" spans="1:8" ht="174.95" customHeight="1" x14ac:dyDescent="0.25">
      <c r="A37" s="137" t="s">
        <v>3930</v>
      </c>
      <c r="B37" s="138">
        <v>322</v>
      </c>
      <c r="C37" s="139">
        <v>45510</v>
      </c>
      <c r="D37" s="138" t="s">
        <v>3931</v>
      </c>
      <c r="E37" s="138">
        <v>8260370</v>
      </c>
      <c r="F37" s="138">
        <v>1</v>
      </c>
      <c r="G37" s="140">
        <v>4311</v>
      </c>
      <c r="H37" s="140">
        <v>4311</v>
      </c>
    </row>
    <row r="38" spans="1:8" ht="174.95" customHeight="1" x14ac:dyDescent="0.25">
      <c r="A38" s="137" t="s">
        <v>3932</v>
      </c>
      <c r="B38" s="138">
        <v>199</v>
      </c>
      <c r="C38" s="139">
        <v>45511</v>
      </c>
      <c r="D38" s="138" t="s">
        <v>3933</v>
      </c>
      <c r="E38" s="138">
        <v>107480875</v>
      </c>
      <c r="F38" s="138">
        <v>1</v>
      </c>
      <c r="G38" s="140">
        <v>4500</v>
      </c>
      <c r="H38" s="140">
        <v>4500</v>
      </c>
    </row>
    <row r="39" spans="1:8" ht="174.95" customHeight="1" x14ac:dyDescent="0.25">
      <c r="A39" s="137" t="s">
        <v>3934</v>
      </c>
      <c r="B39" s="138">
        <v>121</v>
      </c>
      <c r="C39" s="139">
        <v>45512</v>
      </c>
      <c r="D39" s="138" t="s">
        <v>2853</v>
      </c>
      <c r="E39" s="138">
        <v>3057917</v>
      </c>
      <c r="F39" s="138">
        <f>+H39/G39</f>
        <v>200</v>
      </c>
      <c r="G39" s="140">
        <v>95.2</v>
      </c>
      <c r="H39" s="140">
        <f>+G39*200</f>
        <v>19040</v>
      </c>
    </row>
    <row r="40" spans="1:8" ht="174.95" customHeight="1" x14ac:dyDescent="0.25">
      <c r="A40" s="137" t="s">
        <v>3935</v>
      </c>
      <c r="B40" s="138">
        <v>171</v>
      </c>
      <c r="C40" s="139">
        <v>45513</v>
      </c>
      <c r="D40" s="138" t="s">
        <v>3487</v>
      </c>
      <c r="E40" s="138">
        <v>44141181</v>
      </c>
      <c r="F40" s="138">
        <v>1</v>
      </c>
      <c r="G40" s="140">
        <v>3450</v>
      </c>
      <c r="H40" s="140">
        <v>3450</v>
      </c>
    </row>
    <row r="41" spans="1:8" ht="174.95" customHeight="1" x14ac:dyDescent="0.25">
      <c r="A41" s="137" t="s">
        <v>3936</v>
      </c>
      <c r="B41" s="138">
        <v>121</v>
      </c>
      <c r="C41" s="139">
        <v>45513</v>
      </c>
      <c r="D41" s="138" t="s">
        <v>2853</v>
      </c>
      <c r="E41" s="138">
        <v>3057917</v>
      </c>
      <c r="F41" s="138">
        <f>+H41/G41</f>
        <v>224</v>
      </c>
      <c r="G41" s="140">
        <v>47.5</v>
      </c>
      <c r="H41" s="140">
        <v>10640</v>
      </c>
    </row>
    <row r="42" spans="1:8" ht="174.95" customHeight="1" x14ac:dyDescent="0.25">
      <c r="A42" s="137" t="s">
        <v>3937</v>
      </c>
      <c r="B42" s="138">
        <v>171</v>
      </c>
      <c r="C42" s="139">
        <v>45516</v>
      </c>
      <c r="D42" s="138" t="s">
        <v>2440</v>
      </c>
      <c r="E42" s="138">
        <v>26012960</v>
      </c>
      <c r="F42" s="138">
        <v>1</v>
      </c>
      <c r="G42" s="140">
        <v>3200</v>
      </c>
      <c r="H42" s="140">
        <v>3200</v>
      </c>
    </row>
    <row r="43" spans="1:8" ht="174.95" customHeight="1" x14ac:dyDescent="0.25">
      <c r="A43" s="137" t="s">
        <v>3938</v>
      </c>
      <c r="B43" s="138">
        <v>267</v>
      </c>
      <c r="C43" s="139">
        <v>45516</v>
      </c>
      <c r="D43" s="138" t="s">
        <v>3616</v>
      </c>
      <c r="E43" s="138">
        <v>100837697</v>
      </c>
      <c r="F43" s="138">
        <v>1</v>
      </c>
      <c r="G43" s="140">
        <v>1440</v>
      </c>
      <c r="H43" s="140">
        <v>1440</v>
      </c>
    </row>
    <row r="44" spans="1:8" ht="174.95" customHeight="1" x14ac:dyDescent="0.25">
      <c r="A44" s="137" t="s">
        <v>3939</v>
      </c>
      <c r="B44" s="138">
        <v>121</v>
      </c>
      <c r="C44" s="139">
        <v>45516</v>
      </c>
      <c r="D44" s="138" t="s">
        <v>3940</v>
      </c>
      <c r="E44" s="138">
        <v>1328964</v>
      </c>
      <c r="F44" s="138">
        <f>+H44/G44</f>
        <v>75</v>
      </c>
      <c r="G44" s="140">
        <v>132</v>
      </c>
      <c r="H44" s="140">
        <v>9900</v>
      </c>
    </row>
    <row r="45" spans="1:8" ht="174.95" customHeight="1" x14ac:dyDescent="0.25">
      <c r="A45" s="137" t="s">
        <v>3941</v>
      </c>
      <c r="B45" s="138">
        <v>326</v>
      </c>
      <c r="C45" s="139">
        <v>45516</v>
      </c>
      <c r="D45" s="138" t="s">
        <v>2438</v>
      </c>
      <c r="E45" s="138">
        <v>32895135</v>
      </c>
      <c r="F45" s="138">
        <v>1</v>
      </c>
      <c r="G45" s="140">
        <v>18800</v>
      </c>
      <c r="H45" s="140">
        <v>18800</v>
      </c>
    </row>
    <row r="46" spans="1:8" ht="174.95" customHeight="1" x14ac:dyDescent="0.25">
      <c r="A46" s="137" t="s">
        <v>3942</v>
      </c>
      <c r="B46" s="138">
        <v>326</v>
      </c>
      <c r="C46" s="139">
        <v>45516</v>
      </c>
      <c r="D46" s="138" t="s">
        <v>2438</v>
      </c>
      <c r="E46" s="138">
        <v>32895135</v>
      </c>
      <c r="F46" s="138">
        <v>1</v>
      </c>
      <c r="G46" s="140">
        <v>18800</v>
      </c>
      <c r="H46" s="140">
        <v>18800</v>
      </c>
    </row>
    <row r="47" spans="1:8" ht="174.95" customHeight="1" x14ac:dyDescent="0.25">
      <c r="A47" s="137" t="s">
        <v>3943</v>
      </c>
      <c r="B47" s="138">
        <v>121</v>
      </c>
      <c r="C47" s="139">
        <v>45517</v>
      </c>
      <c r="D47" s="138" t="s">
        <v>3944</v>
      </c>
      <c r="E47" s="138">
        <v>77072030</v>
      </c>
      <c r="F47" s="138">
        <v>1</v>
      </c>
      <c r="G47" s="140">
        <v>24845</v>
      </c>
      <c r="H47" s="140">
        <v>24845</v>
      </c>
    </row>
    <row r="48" spans="1:8" ht="174.95" customHeight="1" x14ac:dyDescent="0.25">
      <c r="A48" s="137" t="s">
        <v>3945</v>
      </c>
      <c r="B48" s="138">
        <v>121</v>
      </c>
      <c r="C48" s="139">
        <v>45517</v>
      </c>
      <c r="D48" s="138" t="s">
        <v>3946</v>
      </c>
      <c r="E48" s="138">
        <v>83044043</v>
      </c>
      <c r="F48" s="138">
        <v>1</v>
      </c>
      <c r="G48" s="140">
        <v>7000</v>
      </c>
      <c r="H48" s="140">
        <v>7000</v>
      </c>
    </row>
    <row r="49" spans="1:8" ht="174.95" customHeight="1" x14ac:dyDescent="0.25">
      <c r="A49" s="137" t="s">
        <v>3947</v>
      </c>
      <c r="B49" s="138">
        <v>199</v>
      </c>
      <c r="C49" s="139">
        <v>45518</v>
      </c>
      <c r="D49" s="138" t="s">
        <v>3948</v>
      </c>
      <c r="E49" s="138">
        <v>86601415</v>
      </c>
      <c r="F49" s="138">
        <v>1</v>
      </c>
      <c r="G49" s="140">
        <v>16400</v>
      </c>
      <c r="H49" s="140">
        <v>16400</v>
      </c>
    </row>
    <row r="50" spans="1:8" ht="174.95" customHeight="1" x14ac:dyDescent="0.25">
      <c r="A50" s="137" t="s">
        <v>3949</v>
      </c>
      <c r="B50" s="138">
        <v>299</v>
      </c>
      <c r="C50" s="139">
        <v>45518</v>
      </c>
      <c r="D50" s="138" t="s">
        <v>2592</v>
      </c>
      <c r="E50" s="138">
        <v>25917579</v>
      </c>
      <c r="F50" s="138">
        <v>1</v>
      </c>
      <c r="G50" s="140">
        <v>15763</v>
      </c>
      <c r="H50" s="140">
        <v>15763</v>
      </c>
    </row>
    <row r="51" spans="1:8" ht="174.95" customHeight="1" x14ac:dyDescent="0.25">
      <c r="A51" s="137" t="s">
        <v>3950</v>
      </c>
      <c r="B51" s="138">
        <v>171</v>
      </c>
      <c r="C51" s="139">
        <v>45518</v>
      </c>
      <c r="D51" s="138" t="s">
        <v>3232</v>
      </c>
      <c r="E51" s="138">
        <v>32375913</v>
      </c>
      <c r="F51" s="138">
        <v>1</v>
      </c>
      <c r="G51" s="140">
        <v>4966.38</v>
      </c>
      <c r="H51" s="140">
        <v>4966.38</v>
      </c>
    </row>
    <row r="52" spans="1:8" ht="174.95" customHeight="1" x14ac:dyDescent="0.25">
      <c r="A52" s="137" t="s">
        <v>3951</v>
      </c>
      <c r="B52" s="138">
        <v>171</v>
      </c>
      <c r="C52" s="139">
        <v>45518</v>
      </c>
      <c r="D52" s="138" t="s">
        <v>2443</v>
      </c>
      <c r="E52" s="138">
        <v>116468386</v>
      </c>
      <c r="F52" s="138">
        <v>1</v>
      </c>
      <c r="G52" s="140">
        <v>3900</v>
      </c>
      <c r="H52" s="140">
        <v>3900</v>
      </c>
    </row>
    <row r="53" spans="1:8" ht="174.95" customHeight="1" x14ac:dyDescent="0.25">
      <c r="A53" s="137" t="s">
        <v>3952</v>
      </c>
      <c r="B53" s="138">
        <v>322</v>
      </c>
      <c r="C53" s="139">
        <v>45520</v>
      </c>
      <c r="D53" s="138" t="s">
        <v>901</v>
      </c>
      <c r="E53" s="138">
        <v>92062237</v>
      </c>
      <c r="F53" s="138">
        <v>1</v>
      </c>
      <c r="G53" s="140">
        <v>9690</v>
      </c>
      <c r="H53" s="140">
        <v>9690</v>
      </c>
    </row>
    <row r="54" spans="1:8" ht="174.95" customHeight="1" x14ac:dyDescent="0.25">
      <c r="A54" s="137" t="s">
        <v>3953</v>
      </c>
      <c r="B54" s="138">
        <v>292</v>
      </c>
      <c r="C54" s="139">
        <v>45520</v>
      </c>
      <c r="D54" s="138" t="s">
        <v>3954</v>
      </c>
      <c r="E54" s="138" t="s">
        <v>985</v>
      </c>
      <c r="F54" s="138">
        <v>1</v>
      </c>
      <c r="G54" s="140">
        <v>7768</v>
      </c>
      <c r="H54" s="140">
        <v>7768</v>
      </c>
    </row>
    <row r="55" spans="1:8" ht="174.95" customHeight="1" x14ac:dyDescent="0.25">
      <c r="A55" s="137" t="s">
        <v>3955</v>
      </c>
      <c r="B55" s="138">
        <v>292</v>
      </c>
      <c r="C55" s="139">
        <v>45520</v>
      </c>
      <c r="D55" s="138" t="s">
        <v>1374</v>
      </c>
      <c r="E55" s="138">
        <v>23298561</v>
      </c>
      <c r="F55" s="138">
        <f>+H55/G55</f>
        <v>150</v>
      </c>
      <c r="G55" s="140">
        <v>18</v>
      </c>
      <c r="H55" s="140">
        <v>2700</v>
      </c>
    </row>
    <row r="56" spans="1:8" ht="174.95" customHeight="1" x14ac:dyDescent="0.25">
      <c r="A56" s="137" t="s">
        <v>3956</v>
      </c>
      <c r="B56" s="138">
        <v>268</v>
      </c>
      <c r="C56" s="139">
        <v>45520</v>
      </c>
      <c r="D56" s="138" t="s">
        <v>1354</v>
      </c>
      <c r="E56" s="138">
        <v>61463868</v>
      </c>
      <c r="F56" s="138">
        <f>+H56/G56</f>
        <v>9000.0073521573067</v>
      </c>
      <c r="G56" s="140">
        <v>2.7202899999999999</v>
      </c>
      <c r="H56" s="140">
        <v>24482.63</v>
      </c>
    </row>
    <row r="57" spans="1:8" ht="174.95" customHeight="1" x14ac:dyDescent="0.25">
      <c r="A57" s="137" t="s">
        <v>3957</v>
      </c>
      <c r="B57" s="138">
        <v>291</v>
      </c>
      <c r="C57" s="139">
        <v>45520</v>
      </c>
      <c r="D57" s="138" t="s">
        <v>3108</v>
      </c>
      <c r="E57" s="138">
        <v>4851498</v>
      </c>
      <c r="F57" s="138">
        <v>1</v>
      </c>
      <c r="G57" s="140">
        <v>12250</v>
      </c>
      <c r="H57" s="140">
        <v>12250</v>
      </c>
    </row>
    <row r="58" spans="1:8" ht="174.95" customHeight="1" x14ac:dyDescent="0.25">
      <c r="A58" s="137" t="s">
        <v>3958</v>
      </c>
      <c r="B58" s="138">
        <v>268</v>
      </c>
      <c r="C58" s="139">
        <v>45520</v>
      </c>
      <c r="D58" s="138" t="s">
        <v>3108</v>
      </c>
      <c r="E58" s="138">
        <v>4851498</v>
      </c>
      <c r="F58" s="138">
        <f>+H58/G58</f>
        <v>20</v>
      </c>
      <c r="G58" s="140">
        <v>62</v>
      </c>
      <c r="H58" s="140">
        <v>1240</v>
      </c>
    </row>
    <row r="59" spans="1:8" ht="174.95" customHeight="1" x14ac:dyDescent="0.25">
      <c r="A59" s="137" t="s">
        <v>3959</v>
      </c>
      <c r="B59" s="138">
        <v>185</v>
      </c>
      <c r="C59" s="139">
        <v>45520</v>
      </c>
      <c r="D59" s="138" t="s">
        <v>1843</v>
      </c>
      <c r="E59" s="138">
        <v>75334917</v>
      </c>
      <c r="F59" s="138">
        <v>1</v>
      </c>
      <c r="G59" s="140">
        <v>4368</v>
      </c>
      <c r="H59" s="140">
        <v>4368</v>
      </c>
    </row>
    <row r="60" spans="1:8" ht="174.95" customHeight="1" x14ac:dyDescent="0.25">
      <c r="A60" s="137" t="s">
        <v>3960</v>
      </c>
      <c r="B60" s="138">
        <v>183</v>
      </c>
      <c r="C60" s="139">
        <v>45523</v>
      </c>
      <c r="D60" s="138" t="s">
        <v>3961</v>
      </c>
      <c r="E60" s="138">
        <v>50339745</v>
      </c>
      <c r="F60" s="138">
        <v>1</v>
      </c>
      <c r="G60" s="140">
        <v>17000</v>
      </c>
      <c r="H60" s="140">
        <v>17000</v>
      </c>
    </row>
    <row r="61" spans="1:8" ht="174.95" customHeight="1" x14ac:dyDescent="0.25">
      <c r="A61" s="137" t="s">
        <v>3962</v>
      </c>
      <c r="B61" s="138">
        <v>171</v>
      </c>
      <c r="C61" s="139">
        <v>45523</v>
      </c>
      <c r="D61" s="138" t="s">
        <v>3161</v>
      </c>
      <c r="E61" s="138">
        <v>44345372</v>
      </c>
      <c r="F61" s="138">
        <v>1</v>
      </c>
      <c r="G61" s="140">
        <v>3968</v>
      </c>
      <c r="H61" s="140">
        <v>3968</v>
      </c>
    </row>
    <row r="62" spans="1:8" ht="174.95" customHeight="1" x14ac:dyDescent="0.25">
      <c r="A62" s="137" t="s">
        <v>3963</v>
      </c>
      <c r="B62" s="138">
        <v>292</v>
      </c>
      <c r="C62" s="139">
        <v>45523</v>
      </c>
      <c r="D62" s="138" t="s">
        <v>1984</v>
      </c>
      <c r="E62" s="138">
        <v>94759863</v>
      </c>
      <c r="F62" s="138">
        <v>1</v>
      </c>
      <c r="G62" s="140">
        <v>14600</v>
      </c>
      <c r="H62" s="140">
        <v>14600</v>
      </c>
    </row>
    <row r="63" spans="1:8" ht="174.95" customHeight="1" x14ac:dyDescent="0.25">
      <c r="A63" s="137" t="s">
        <v>3964</v>
      </c>
      <c r="B63" s="138">
        <v>283</v>
      </c>
      <c r="C63" s="139">
        <v>45523</v>
      </c>
      <c r="D63" s="138" t="s">
        <v>1984</v>
      </c>
      <c r="E63" s="138">
        <v>94759863</v>
      </c>
      <c r="F63" s="138">
        <v>1</v>
      </c>
      <c r="G63" s="140">
        <v>8000</v>
      </c>
      <c r="H63" s="140">
        <v>8000</v>
      </c>
    </row>
    <row r="64" spans="1:8" ht="174.95" customHeight="1" x14ac:dyDescent="0.25">
      <c r="A64" s="137" t="s">
        <v>3965</v>
      </c>
      <c r="B64" s="138">
        <v>291</v>
      </c>
      <c r="C64" s="139">
        <v>45524</v>
      </c>
      <c r="D64" s="138" t="s">
        <v>1979</v>
      </c>
      <c r="E64" s="138">
        <v>33805024</v>
      </c>
      <c r="F64" s="138">
        <f>+H64/G64</f>
        <v>5000</v>
      </c>
      <c r="G64" s="140">
        <v>1.7</v>
      </c>
      <c r="H64" s="140">
        <f>+G64*5000</f>
        <v>8500</v>
      </c>
    </row>
    <row r="65" spans="1:8" ht="174.95" customHeight="1" x14ac:dyDescent="0.25">
      <c r="A65" s="137" t="s">
        <v>3966</v>
      </c>
      <c r="B65" s="138">
        <v>291</v>
      </c>
      <c r="C65" s="139">
        <v>45524</v>
      </c>
      <c r="D65" s="138" t="s">
        <v>946</v>
      </c>
      <c r="E65" s="138">
        <v>38231425</v>
      </c>
      <c r="F65" s="138">
        <f>+H65/G65</f>
        <v>1000</v>
      </c>
      <c r="G65" s="140">
        <v>7.8</v>
      </c>
      <c r="H65" s="140">
        <f>+G65*1000</f>
        <v>7800</v>
      </c>
    </row>
    <row r="66" spans="1:8" ht="174.95" customHeight="1" x14ac:dyDescent="0.25">
      <c r="A66" s="137" t="s">
        <v>3967</v>
      </c>
      <c r="B66" s="138">
        <v>243</v>
      </c>
      <c r="C66" s="139">
        <v>45525</v>
      </c>
      <c r="D66" s="138" t="s">
        <v>3181</v>
      </c>
      <c r="E66" s="138">
        <v>24427160</v>
      </c>
      <c r="F66" s="138">
        <f>+H66/G66</f>
        <v>15000.000000000002</v>
      </c>
      <c r="G66" s="140">
        <v>0.7</v>
      </c>
      <c r="H66" s="140">
        <v>10500</v>
      </c>
    </row>
    <row r="67" spans="1:8" ht="174.95" customHeight="1" x14ac:dyDescent="0.25">
      <c r="A67" s="137" t="s">
        <v>3968</v>
      </c>
      <c r="B67" s="138">
        <v>171</v>
      </c>
      <c r="C67" s="139">
        <v>45525</v>
      </c>
      <c r="D67" s="138" t="s">
        <v>3969</v>
      </c>
      <c r="E67" s="138">
        <v>72809612</v>
      </c>
      <c r="F67" s="138">
        <v>1</v>
      </c>
      <c r="G67" s="140">
        <v>23700</v>
      </c>
      <c r="H67" s="140">
        <v>23700</v>
      </c>
    </row>
    <row r="68" spans="1:8" ht="174.95" customHeight="1" x14ac:dyDescent="0.25">
      <c r="A68" s="137" t="s">
        <v>3970</v>
      </c>
      <c r="B68" s="138">
        <v>171</v>
      </c>
      <c r="C68" s="139">
        <v>45525</v>
      </c>
      <c r="D68" s="138" t="s">
        <v>3271</v>
      </c>
      <c r="E68" s="138">
        <v>110934407</v>
      </c>
      <c r="F68" s="138">
        <v>1</v>
      </c>
      <c r="G68" s="140">
        <v>4800</v>
      </c>
      <c r="H68" s="140">
        <v>4800</v>
      </c>
    </row>
    <row r="69" spans="1:8" ht="174.95" customHeight="1" x14ac:dyDescent="0.25">
      <c r="A69" s="137" t="s">
        <v>3971</v>
      </c>
      <c r="B69" s="138">
        <v>171</v>
      </c>
      <c r="C69" s="139">
        <v>45526</v>
      </c>
      <c r="D69" s="138" t="s">
        <v>3972</v>
      </c>
      <c r="E69" s="138">
        <v>72809612</v>
      </c>
      <c r="F69" s="138">
        <v>1</v>
      </c>
      <c r="G69" s="140">
        <v>22455</v>
      </c>
      <c r="H69" s="140">
        <v>22455</v>
      </c>
    </row>
    <row r="70" spans="1:8" ht="174.95" customHeight="1" x14ac:dyDescent="0.25">
      <c r="A70" s="137" t="s">
        <v>3973</v>
      </c>
      <c r="B70" s="138">
        <v>171</v>
      </c>
      <c r="C70" s="139">
        <v>45526</v>
      </c>
      <c r="D70" s="138" t="s">
        <v>3972</v>
      </c>
      <c r="E70" s="138">
        <v>72809612</v>
      </c>
      <c r="F70" s="138">
        <v>1</v>
      </c>
      <c r="G70" s="140">
        <v>11320</v>
      </c>
      <c r="H70" s="140">
        <v>11320</v>
      </c>
    </row>
    <row r="71" spans="1:8" ht="174.95" customHeight="1" x14ac:dyDescent="0.25">
      <c r="A71" s="137" t="s">
        <v>3974</v>
      </c>
      <c r="B71" s="138">
        <v>171</v>
      </c>
      <c r="C71" s="139">
        <v>45526</v>
      </c>
      <c r="D71" s="138" t="s">
        <v>677</v>
      </c>
      <c r="E71" s="138">
        <v>12338265</v>
      </c>
      <c r="F71" s="138">
        <f>+H71/G71</f>
        <v>4</v>
      </c>
      <c r="G71" s="140">
        <v>4600</v>
      </c>
      <c r="H71" s="140">
        <f>+G71*4</f>
        <v>18400</v>
      </c>
    </row>
    <row r="72" spans="1:8" ht="174.95" customHeight="1" x14ac:dyDescent="0.25">
      <c r="A72" s="137" t="s">
        <v>3975</v>
      </c>
      <c r="B72" s="138">
        <v>113</v>
      </c>
      <c r="C72" s="139">
        <v>45526</v>
      </c>
      <c r="D72" s="138" t="s">
        <v>3976</v>
      </c>
      <c r="E72" s="138">
        <v>64439852</v>
      </c>
      <c r="F72" s="138">
        <f>+H72/G72</f>
        <v>3</v>
      </c>
      <c r="G72" s="140">
        <v>3438</v>
      </c>
      <c r="H72" s="140">
        <f>+G72*3</f>
        <v>10314</v>
      </c>
    </row>
    <row r="73" spans="1:8" ht="174.95" customHeight="1" x14ac:dyDescent="0.25">
      <c r="A73" s="137" t="s">
        <v>3977</v>
      </c>
      <c r="B73" s="138">
        <v>199</v>
      </c>
      <c r="C73" s="139">
        <v>45526</v>
      </c>
      <c r="D73" s="138" t="s">
        <v>3716</v>
      </c>
      <c r="E73" s="138">
        <v>34962484</v>
      </c>
      <c r="F73" s="138">
        <v>1</v>
      </c>
      <c r="G73" s="140">
        <v>24533.64</v>
      </c>
      <c r="H73" s="140">
        <v>24533.64</v>
      </c>
    </row>
    <row r="74" spans="1:8" ht="174.95" customHeight="1" x14ac:dyDescent="0.25">
      <c r="A74" s="137" t="s">
        <v>3978</v>
      </c>
      <c r="B74" s="138">
        <v>329</v>
      </c>
      <c r="C74" s="139">
        <v>45526</v>
      </c>
      <c r="D74" s="138" t="s">
        <v>1255</v>
      </c>
      <c r="E74" s="138">
        <v>88587312</v>
      </c>
      <c r="F74" s="138">
        <v>1</v>
      </c>
      <c r="G74" s="140">
        <v>1995</v>
      </c>
      <c r="H74" s="140">
        <v>1995</v>
      </c>
    </row>
    <row r="75" spans="1:8" ht="174.95" customHeight="1" x14ac:dyDescent="0.25">
      <c r="A75" s="137" t="s">
        <v>3979</v>
      </c>
      <c r="B75" s="138">
        <v>326</v>
      </c>
      <c r="C75" s="139">
        <v>45527</v>
      </c>
      <c r="D75" s="138" t="s">
        <v>1420</v>
      </c>
      <c r="E75" s="138">
        <v>5623758</v>
      </c>
      <c r="F75" s="138">
        <v>1</v>
      </c>
      <c r="G75" s="140">
        <v>10415</v>
      </c>
      <c r="H75" s="140">
        <v>10415</v>
      </c>
    </row>
    <row r="76" spans="1:8" ht="174.95" customHeight="1" x14ac:dyDescent="0.25">
      <c r="A76" s="137" t="s">
        <v>3980</v>
      </c>
      <c r="B76" s="138">
        <v>181</v>
      </c>
      <c r="C76" s="139">
        <v>45527</v>
      </c>
      <c r="D76" s="138" t="s">
        <v>286</v>
      </c>
      <c r="E76" s="138">
        <v>5299683</v>
      </c>
      <c r="F76" s="138">
        <v>1</v>
      </c>
      <c r="G76" s="140">
        <v>7200</v>
      </c>
      <c r="H76" s="140">
        <v>7200</v>
      </c>
    </row>
    <row r="77" spans="1:8" ht="174.95" customHeight="1" x14ac:dyDescent="0.25">
      <c r="A77" s="137" t="s">
        <v>3981</v>
      </c>
      <c r="B77" s="138">
        <v>262</v>
      </c>
      <c r="C77" s="139">
        <v>45527</v>
      </c>
      <c r="D77" s="138" t="s">
        <v>3232</v>
      </c>
      <c r="E77" s="138">
        <v>32375913</v>
      </c>
      <c r="F77" s="138">
        <v>1</v>
      </c>
      <c r="G77" s="140">
        <v>5889.8</v>
      </c>
      <c r="H77" s="140">
        <v>5889.8</v>
      </c>
    </row>
    <row r="78" spans="1:8" ht="174.95" customHeight="1" x14ac:dyDescent="0.25">
      <c r="A78" s="137" t="s">
        <v>3982</v>
      </c>
      <c r="B78" s="138">
        <v>171</v>
      </c>
      <c r="C78" s="139">
        <v>45532</v>
      </c>
      <c r="D78" s="138" t="s">
        <v>677</v>
      </c>
      <c r="E78" s="138">
        <v>12338265</v>
      </c>
      <c r="F78" s="138">
        <f>+H78/G78</f>
        <v>4</v>
      </c>
      <c r="G78" s="140">
        <v>325</v>
      </c>
      <c r="H78" s="140">
        <v>1300</v>
      </c>
    </row>
    <row r="79" spans="1:8" ht="174.95" customHeight="1" x14ac:dyDescent="0.25">
      <c r="A79" s="137" t="s">
        <v>3983</v>
      </c>
      <c r="B79" s="138">
        <v>171</v>
      </c>
      <c r="C79" s="139">
        <v>45532</v>
      </c>
      <c r="D79" s="138" t="s">
        <v>3099</v>
      </c>
      <c r="E79" s="138">
        <v>83502548</v>
      </c>
      <c r="F79" s="138">
        <v>1</v>
      </c>
      <c r="G79" s="140">
        <v>23902</v>
      </c>
      <c r="H79" s="140">
        <v>23902</v>
      </c>
    </row>
    <row r="80" spans="1:8" ht="174.95" customHeight="1" x14ac:dyDescent="0.25">
      <c r="A80" s="137" t="s">
        <v>3984</v>
      </c>
      <c r="B80" s="138">
        <v>171</v>
      </c>
      <c r="C80" s="139">
        <v>45532</v>
      </c>
      <c r="D80" s="138" t="s">
        <v>2884</v>
      </c>
      <c r="E80" s="138">
        <v>83502548</v>
      </c>
      <c r="F80" s="138">
        <v>1</v>
      </c>
      <c r="G80" s="140">
        <v>11700</v>
      </c>
      <c r="H80" s="140">
        <v>11700</v>
      </c>
    </row>
    <row r="81" spans="1:8" ht="174.95" customHeight="1" x14ac:dyDescent="0.25">
      <c r="A81" s="137" t="s">
        <v>3985</v>
      </c>
      <c r="B81" s="138">
        <v>267</v>
      </c>
      <c r="C81" s="139">
        <v>45532</v>
      </c>
      <c r="D81" s="138" t="s">
        <v>3986</v>
      </c>
      <c r="E81" s="138">
        <v>65284933</v>
      </c>
      <c r="F81" s="138">
        <f>+H81/G81</f>
        <v>450</v>
      </c>
      <c r="G81" s="140">
        <v>100</v>
      </c>
      <c r="H81" s="140">
        <v>45000</v>
      </c>
    </row>
    <row r="82" spans="1:8" ht="174.95" customHeight="1" x14ac:dyDescent="0.25">
      <c r="A82" s="137" t="s">
        <v>3987</v>
      </c>
      <c r="B82" s="138">
        <v>158</v>
      </c>
      <c r="C82" s="139">
        <v>45533</v>
      </c>
      <c r="D82" s="138" t="s">
        <v>3988</v>
      </c>
      <c r="E82" s="138">
        <v>44581181</v>
      </c>
      <c r="F82" s="138">
        <v>1</v>
      </c>
      <c r="G82" s="140">
        <v>9500</v>
      </c>
      <c r="H82" s="140">
        <v>9500</v>
      </c>
    </row>
    <row r="83" spans="1:8" ht="174.95" customHeight="1" x14ac:dyDescent="0.25">
      <c r="A83" s="137" t="s">
        <v>3989</v>
      </c>
      <c r="B83" s="138">
        <v>329</v>
      </c>
      <c r="C83" s="139">
        <v>45534</v>
      </c>
      <c r="D83" s="138" t="s">
        <v>2539</v>
      </c>
      <c r="E83" s="138">
        <v>65284933</v>
      </c>
      <c r="F83" s="138">
        <v>1</v>
      </c>
      <c r="G83" s="140">
        <v>24750</v>
      </c>
      <c r="H83" s="140">
        <v>24750</v>
      </c>
    </row>
    <row r="84" spans="1:8" ht="174.95" customHeight="1" x14ac:dyDescent="0.25">
      <c r="A84" s="137" t="s">
        <v>3990</v>
      </c>
      <c r="B84" s="138">
        <v>211</v>
      </c>
      <c r="C84" s="139">
        <v>45534</v>
      </c>
      <c r="D84" s="138" t="s">
        <v>3991</v>
      </c>
      <c r="E84" s="138">
        <v>108784185</v>
      </c>
      <c r="F84" s="138">
        <v>1</v>
      </c>
      <c r="G84" s="140">
        <v>25000</v>
      </c>
      <c r="H84" s="140">
        <v>25000</v>
      </c>
    </row>
    <row r="85" spans="1:8" x14ac:dyDescent="0.25">
      <c r="A85" s="211" t="s">
        <v>4096</v>
      </c>
      <c r="B85" s="211"/>
      <c r="C85" s="211"/>
      <c r="D85" s="211"/>
      <c r="E85" s="211"/>
      <c r="F85" s="211"/>
      <c r="G85" s="211"/>
      <c r="H85" s="211"/>
    </row>
    <row r="86" spans="1:8" ht="85.5" x14ac:dyDescent="0.25">
      <c r="A86" s="137" t="s">
        <v>3992</v>
      </c>
      <c r="B86" s="138">
        <v>169</v>
      </c>
      <c r="C86" s="139">
        <v>45537</v>
      </c>
      <c r="D86" s="138" t="s">
        <v>3993</v>
      </c>
      <c r="E86" s="138">
        <v>7110561</v>
      </c>
      <c r="F86" s="138">
        <v>1</v>
      </c>
      <c r="G86" s="140">
        <v>3000</v>
      </c>
      <c r="H86" s="140">
        <v>3000</v>
      </c>
    </row>
    <row r="87" spans="1:8" ht="57" x14ac:dyDescent="0.25">
      <c r="A87" s="137" t="s">
        <v>3994</v>
      </c>
      <c r="B87" s="138">
        <v>182</v>
      </c>
      <c r="C87" s="139">
        <v>45537</v>
      </c>
      <c r="D87" s="138" t="s">
        <v>3077</v>
      </c>
      <c r="E87" s="138">
        <v>48039780</v>
      </c>
      <c r="F87" s="138">
        <v>1</v>
      </c>
      <c r="G87" s="140">
        <v>24807</v>
      </c>
      <c r="H87" s="140">
        <v>24807</v>
      </c>
    </row>
    <row r="88" spans="1:8" ht="57" x14ac:dyDescent="0.25">
      <c r="A88" s="137" t="s">
        <v>3995</v>
      </c>
      <c r="B88" s="138">
        <v>142</v>
      </c>
      <c r="C88" s="139">
        <v>45537</v>
      </c>
      <c r="D88" s="138" t="s">
        <v>3996</v>
      </c>
      <c r="E88" s="138">
        <v>80125050</v>
      </c>
      <c r="F88" s="138">
        <v>1</v>
      </c>
      <c r="G88" s="140">
        <v>2500</v>
      </c>
      <c r="H88" s="140">
        <v>2500</v>
      </c>
    </row>
    <row r="89" spans="1:8" ht="99.75" x14ac:dyDescent="0.25">
      <c r="A89" s="137" t="s">
        <v>3997</v>
      </c>
      <c r="B89" s="138">
        <v>171</v>
      </c>
      <c r="C89" s="139">
        <v>45537</v>
      </c>
      <c r="D89" s="138" t="s">
        <v>1719</v>
      </c>
      <c r="E89" s="138">
        <v>26012960</v>
      </c>
      <c r="F89" s="138">
        <v>1</v>
      </c>
      <c r="G89" s="140">
        <v>3050</v>
      </c>
      <c r="H89" s="140">
        <v>3050</v>
      </c>
    </row>
    <row r="90" spans="1:8" ht="71.25" x14ac:dyDescent="0.25">
      <c r="A90" s="137" t="s">
        <v>3998</v>
      </c>
      <c r="B90" s="138">
        <v>185</v>
      </c>
      <c r="C90" s="139">
        <v>45537</v>
      </c>
      <c r="D90" s="138" t="s">
        <v>3999</v>
      </c>
      <c r="E90" s="138">
        <v>8094497</v>
      </c>
      <c r="F90" s="138">
        <v>1</v>
      </c>
      <c r="G90" s="140">
        <v>4715</v>
      </c>
      <c r="H90" s="140">
        <v>4715</v>
      </c>
    </row>
    <row r="91" spans="1:8" ht="71.25" x14ac:dyDescent="0.25">
      <c r="A91" s="137" t="s">
        <v>4000</v>
      </c>
      <c r="B91" s="138">
        <v>233</v>
      </c>
      <c r="C91" s="139">
        <v>45538</v>
      </c>
      <c r="D91" s="138" t="s">
        <v>3151</v>
      </c>
      <c r="E91" s="138" t="s">
        <v>912</v>
      </c>
      <c r="F91" s="138">
        <v>1</v>
      </c>
      <c r="G91" s="140">
        <v>8250</v>
      </c>
      <c r="H91" s="140">
        <v>8250</v>
      </c>
    </row>
    <row r="92" spans="1:8" ht="85.5" x14ac:dyDescent="0.25">
      <c r="A92" s="137" t="s">
        <v>4001</v>
      </c>
      <c r="B92" s="138">
        <v>141</v>
      </c>
      <c r="C92" s="139">
        <v>45539</v>
      </c>
      <c r="D92" s="138" t="s">
        <v>717</v>
      </c>
      <c r="E92" s="138">
        <v>16900979</v>
      </c>
      <c r="F92" s="138">
        <v>1</v>
      </c>
      <c r="G92" s="140">
        <v>8206</v>
      </c>
      <c r="H92" s="140">
        <v>8206</v>
      </c>
    </row>
    <row r="93" spans="1:8" ht="99.75" x14ac:dyDescent="0.25">
      <c r="A93" s="137" t="s">
        <v>4002</v>
      </c>
      <c r="B93" s="138">
        <v>141</v>
      </c>
      <c r="C93" s="139">
        <v>45538</v>
      </c>
      <c r="D93" s="138" t="s">
        <v>4003</v>
      </c>
      <c r="E93" s="138">
        <v>16900979</v>
      </c>
      <c r="F93" s="138">
        <v>1</v>
      </c>
      <c r="G93" s="140">
        <v>5700</v>
      </c>
      <c r="H93" s="140">
        <v>5700</v>
      </c>
    </row>
    <row r="94" spans="1:8" ht="99.75" x14ac:dyDescent="0.25">
      <c r="A94" s="137" t="s">
        <v>4004</v>
      </c>
      <c r="B94" s="138">
        <v>171</v>
      </c>
      <c r="C94" s="139">
        <v>45539</v>
      </c>
      <c r="D94" s="138" t="s">
        <v>1559</v>
      </c>
      <c r="E94" s="138">
        <v>91853826</v>
      </c>
      <c r="F94" s="138">
        <f>+H94/G94</f>
        <v>4</v>
      </c>
      <c r="G94" s="140">
        <v>6075</v>
      </c>
      <c r="H94" s="140">
        <v>24300</v>
      </c>
    </row>
    <row r="95" spans="1:8" ht="28.5" x14ac:dyDescent="0.25">
      <c r="A95" s="137" t="s">
        <v>4005</v>
      </c>
      <c r="B95" s="138">
        <v>299</v>
      </c>
      <c r="C95" s="139">
        <v>45539</v>
      </c>
      <c r="D95" s="138" t="s">
        <v>3232</v>
      </c>
      <c r="E95" s="138">
        <v>32375913</v>
      </c>
      <c r="F95" s="138">
        <f>+H95/G95</f>
        <v>19</v>
      </c>
      <c r="G95" s="140">
        <v>114.99</v>
      </c>
      <c r="H95" s="140">
        <v>2184.81</v>
      </c>
    </row>
    <row r="96" spans="1:8" ht="99.75" x14ac:dyDescent="0.25">
      <c r="A96" s="137" t="s">
        <v>4006</v>
      </c>
      <c r="B96" s="138">
        <v>171</v>
      </c>
      <c r="C96" s="139">
        <v>45539</v>
      </c>
      <c r="D96" s="138" t="s">
        <v>4007</v>
      </c>
      <c r="E96" s="138">
        <v>55833446</v>
      </c>
      <c r="F96" s="138">
        <v>1</v>
      </c>
      <c r="G96" s="140">
        <v>2800</v>
      </c>
      <c r="H96" s="140">
        <v>2800</v>
      </c>
    </row>
    <row r="97" spans="1:8" ht="71.25" x14ac:dyDescent="0.25">
      <c r="A97" s="137" t="s">
        <v>4008</v>
      </c>
      <c r="B97" s="138">
        <v>196</v>
      </c>
      <c r="C97" s="139">
        <v>45539</v>
      </c>
      <c r="D97" s="138" t="s">
        <v>3833</v>
      </c>
      <c r="E97" s="138">
        <v>7060572</v>
      </c>
      <c r="F97" s="138">
        <v>1</v>
      </c>
      <c r="G97" s="140">
        <v>24972</v>
      </c>
      <c r="H97" s="140">
        <v>24972</v>
      </c>
    </row>
    <row r="98" spans="1:8" ht="99.75" x14ac:dyDescent="0.25">
      <c r="A98" s="137" t="s">
        <v>4009</v>
      </c>
      <c r="B98" s="138">
        <v>121</v>
      </c>
      <c r="C98" s="139">
        <v>45539</v>
      </c>
      <c r="D98" s="138" t="s">
        <v>4010</v>
      </c>
      <c r="E98" s="138">
        <v>19554869</v>
      </c>
      <c r="F98" s="138">
        <v>1</v>
      </c>
      <c r="G98" s="140">
        <v>15800</v>
      </c>
      <c r="H98" s="140">
        <v>15800</v>
      </c>
    </row>
    <row r="99" spans="1:8" ht="71.25" x14ac:dyDescent="0.25">
      <c r="A99" s="137" t="s">
        <v>2465</v>
      </c>
      <c r="B99" s="138">
        <v>171</v>
      </c>
      <c r="C99" s="139">
        <v>45539</v>
      </c>
      <c r="D99" s="138" t="s">
        <v>4011</v>
      </c>
      <c r="E99" s="138">
        <v>88479161</v>
      </c>
      <c r="F99" s="138">
        <v>1</v>
      </c>
      <c r="G99" s="140">
        <v>18218.84</v>
      </c>
      <c r="H99" s="140">
        <v>18218.84</v>
      </c>
    </row>
    <row r="100" spans="1:8" ht="142.5" x14ac:dyDescent="0.25">
      <c r="A100" s="137" t="s">
        <v>4012</v>
      </c>
      <c r="B100" s="138">
        <v>121</v>
      </c>
      <c r="C100" s="139">
        <v>45539</v>
      </c>
      <c r="D100" s="138" t="s">
        <v>4013</v>
      </c>
      <c r="E100" s="138">
        <v>38372207</v>
      </c>
      <c r="F100" s="138">
        <v>1</v>
      </c>
      <c r="G100" s="140">
        <v>21937.5</v>
      </c>
      <c r="H100" s="140">
        <v>21937.5</v>
      </c>
    </row>
    <row r="101" spans="1:8" ht="42.75" x14ac:dyDescent="0.25">
      <c r="A101" s="137" t="s">
        <v>4014</v>
      </c>
      <c r="B101" s="138">
        <v>181</v>
      </c>
      <c r="C101" s="139">
        <v>45541</v>
      </c>
      <c r="D101" s="138" t="s">
        <v>4015</v>
      </c>
      <c r="E101" s="138">
        <v>7984707</v>
      </c>
      <c r="F101" s="138">
        <v>1</v>
      </c>
      <c r="G101" s="140">
        <v>8925</v>
      </c>
      <c r="H101" s="140">
        <v>8925</v>
      </c>
    </row>
    <row r="102" spans="1:8" ht="28.5" x14ac:dyDescent="0.25">
      <c r="A102" s="137" t="s">
        <v>4016</v>
      </c>
      <c r="B102" s="138">
        <v>291</v>
      </c>
      <c r="C102" s="139">
        <v>45541</v>
      </c>
      <c r="D102" s="138" t="s">
        <v>3218</v>
      </c>
      <c r="E102" s="138">
        <v>44652275</v>
      </c>
      <c r="F102" s="138">
        <v>1</v>
      </c>
      <c r="G102" s="140">
        <v>1600</v>
      </c>
      <c r="H102" s="140">
        <v>1600</v>
      </c>
    </row>
    <row r="103" spans="1:8" ht="42.75" x14ac:dyDescent="0.25">
      <c r="A103" s="137" t="s">
        <v>4017</v>
      </c>
      <c r="B103" s="138">
        <v>291</v>
      </c>
      <c r="C103" s="139">
        <v>45541</v>
      </c>
      <c r="D103" s="138" t="s">
        <v>3218</v>
      </c>
      <c r="E103" s="138">
        <v>44652275</v>
      </c>
      <c r="F103" s="138">
        <v>1</v>
      </c>
      <c r="G103" s="140">
        <v>3170</v>
      </c>
      <c r="H103" s="140">
        <v>3170</v>
      </c>
    </row>
    <row r="104" spans="1:8" ht="71.25" x14ac:dyDescent="0.25">
      <c r="A104" s="137" t="s">
        <v>4018</v>
      </c>
      <c r="B104" s="138">
        <v>233</v>
      </c>
      <c r="C104" s="139">
        <v>45544</v>
      </c>
      <c r="D104" s="138" t="s">
        <v>2853</v>
      </c>
      <c r="E104" s="138">
        <v>3057917</v>
      </c>
      <c r="F104" s="138">
        <f>+H104/G104</f>
        <v>230</v>
      </c>
      <c r="G104" s="140">
        <f>58.0356957*1.12</f>
        <v>64.999979183999997</v>
      </c>
      <c r="H104" s="140">
        <f>+G104*230</f>
        <v>14949.99521232</v>
      </c>
    </row>
    <row r="105" spans="1:8" ht="57" x14ac:dyDescent="0.25">
      <c r="A105" s="137" t="s">
        <v>4019</v>
      </c>
      <c r="B105" s="138">
        <v>121</v>
      </c>
      <c r="C105" s="139">
        <v>45544</v>
      </c>
      <c r="D105" s="138" t="s">
        <v>2740</v>
      </c>
      <c r="E105" s="138">
        <v>107788101</v>
      </c>
      <c r="F105" s="138">
        <v>1</v>
      </c>
      <c r="G105" s="140">
        <v>25000</v>
      </c>
      <c r="H105" s="140">
        <v>25000</v>
      </c>
    </row>
    <row r="106" spans="1:8" ht="85.5" x14ac:dyDescent="0.25">
      <c r="A106" s="137" t="s">
        <v>4020</v>
      </c>
      <c r="B106" s="138">
        <v>121</v>
      </c>
      <c r="C106" s="139">
        <v>45544</v>
      </c>
      <c r="D106" s="138" t="s">
        <v>3762</v>
      </c>
      <c r="E106" s="138">
        <v>1530828</v>
      </c>
      <c r="F106" s="138">
        <f>+H106/G106</f>
        <v>425</v>
      </c>
      <c r="G106" s="140">
        <v>21</v>
      </c>
      <c r="H106" s="140">
        <f>+G106*425</f>
        <v>8925</v>
      </c>
    </row>
    <row r="107" spans="1:8" ht="57" x14ac:dyDescent="0.25">
      <c r="A107" s="137" t="s">
        <v>4021</v>
      </c>
      <c r="B107" s="138">
        <v>171</v>
      </c>
      <c r="C107" s="139">
        <v>45544</v>
      </c>
      <c r="D107" s="138" t="s">
        <v>3019</v>
      </c>
      <c r="E107" s="138">
        <v>120026066</v>
      </c>
      <c r="F107" s="138">
        <f>+H107/G107</f>
        <v>60</v>
      </c>
      <c r="G107" s="140">
        <v>325</v>
      </c>
      <c r="H107" s="140">
        <f>+G107*60</f>
        <v>19500</v>
      </c>
    </row>
    <row r="108" spans="1:8" ht="171" x14ac:dyDescent="0.25">
      <c r="A108" s="137" t="s">
        <v>4022</v>
      </c>
      <c r="B108" s="138">
        <v>171</v>
      </c>
      <c r="C108" s="139">
        <v>45544</v>
      </c>
      <c r="D108" s="138" t="s">
        <v>2746</v>
      </c>
      <c r="E108" s="138">
        <v>19502052</v>
      </c>
      <c r="F108" s="138">
        <v>1</v>
      </c>
      <c r="G108" s="140">
        <v>15477</v>
      </c>
      <c r="H108" s="140">
        <v>15477</v>
      </c>
    </row>
    <row r="109" spans="1:8" ht="57" x14ac:dyDescent="0.25">
      <c r="A109" s="137" t="s">
        <v>4023</v>
      </c>
      <c r="B109" s="138">
        <v>199</v>
      </c>
      <c r="C109" s="139">
        <v>45544</v>
      </c>
      <c r="D109" s="138" t="s">
        <v>4024</v>
      </c>
      <c r="E109" s="138">
        <v>120248638</v>
      </c>
      <c r="F109" s="138">
        <v>1</v>
      </c>
      <c r="G109" s="140">
        <v>6900</v>
      </c>
      <c r="H109" s="140">
        <v>6900</v>
      </c>
    </row>
    <row r="110" spans="1:8" ht="57" x14ac:dyDescent="0.25">
      <c r="A110" s="137" t="s">
        <v>4025</v>
      </c>
      <c r="B110" s="138">
        <v>171</v>
      </c>
      <c r="C110" s="139">
        <v>45544</v>
      </c>
      <c r="D110" s="138" t="s">
        <v>3242</v>
      </c>
      <c r="E110" s="138">
        <v>44345372</v>
      </c>
      <c r="F110" s="138">
        <v>1</v>
      </c>
      <c r="G110" s="140">
        <v>1650</v>
      </c>
      <c r="H110" s="140">
        <v>1650</v>
      </c>
    </row>
    <row r="111" spans="1:8" ht="42.75" x14ac:dyDescent="0.25">
      <c r="A111" s="137" t="s">
        <v>4026</v>
      </c>
      <c r="B111" s="138">
        <v>297</v>
      </c>
      <c r="C111" s="139">
        <v>45544</v>
      </c>
      <c r="D111" s="138" t="s">
        <v>3714</v>
      </c>
      <c r="E111" s="138">
        <v>12128570</v>
      </c>
      <c r="F111" s="138">
        <v>1</v>
      </c>
      <c r="G111" s="140">
        <v>2600</v>
      </c>
      <c r="H111" s="140">
        <v>2600</v>
      </c>
    </row>
    <row r="112" spans="1:8" ht="85.5" x14ac:dyDescent="0.25">
      <c r="A112" s="137" t="s">
        <v>4027</v>
      </c>
      <c r="B112" s="138">
        <v>233</v>
      </c>
      <c r="C112" s="139">
        <v>45544</v>
      </c>
      <c r="D112" s="138" t="s">
        <v>572</v>
      </c>
      <c r="E112" s="138">
        <v>3377091</v>
      </c>
      <c r="F112" s="138">
        <v>1</v>
      </c>
      <c r="G112" s="140">
        <v>2473.5</v>
      </c>
      <c r="H112" s="140">
        <v>2473.5</v>
      </c>
    </row>
    <row r="113" spans="1:8" ht="42.75" x14ac:dyDescent="0.25">
      <c r="A113" s="137" t="s">
        <v>4028</v>
      </c>
      <c r="B113" s="138">
        <v>185</v>
      </c>
      <c r="C113" s="139">
        <v>45545</v>
      </c>
      <c r="D113" s="138" t="s">
        <v>4029</v>
      </c>
      <c r="E113" s="138" t="s">
        <v>12</v>
      </c>
      <c r="F113" s="138">
        <v>1</v>
      </c>
      <c r="G113" s="140">
        <v>6200</v>
      </c>
      <c r="H113" s="140">
        <v>6200</v>
      </c>
    </row>
    <row r="114" spans="1:8" ht="85.5" x14ac:dyDescent="0.25">
      <c r="A114" s="137" t="s">
        <v>4030</v>
      </c>
      <c r="B114" s="138">
        <v>121</v>
      </c>
      <c r="C114" s="139">
        <v>45546</v>
      </c>
      <c r="D114" s="138" t="s">
        <v>4031</v>
      </c>
      <c r="E114" s="138">
        <v>7897529</v>
      </c>
      <c r="F114" s="138">
        <v>1</v>
      </c>
      <c r="G114" s="140">
        <v>2000</v>
      </c>
      <c r="H114" s="140">
        <v>2000</v>
      </c>
    </row>
    <row r="115" spans="1:8" ht="42.75" x14ac:dyDescent="0.25">
      <c r="A115" s="137" t="s">
        <v>4032</v>
      </c>
      <c r="B115" s="138">
        <v>293</v>
      </c>
      <c r="C115" s="139">
        <v>45547</v>
      </c>
      <c r="D115" s="138" t="s">
        <v>4033</v>
      </c>
      <c r="E115" s="138">
        <v>29069297</v>
      </c>
      <c r="F115" s="138">
        <v>1</v>
      </c>
      <c r="G115" s="140">
        <v>4000</v>
      </c>
      <c r="H115" s="140">
        <v>4000</v>
      </c>
    </row>
    <row r="116" spans="1:8" ht="99.75" x14ac:dyDescent="0.25">
      <c r="A116" s="137" t="s">
        <v>4034</v>
      </c>
      <c r="B116" s="138">
        <v>171</v>
      </c>
      <c r="C116" s="139">
        <v>45547</v>
      </c>
      <c r="D116" s="138" t="s">
        <v>3238</v>
      </c>
      <c r="E116" s="138">
        <v>103103864</v>
      </c>
      <c r="F116" s="138">
        <v>1</v>
      </c>
      <c r="G116" s="140">
        <v>13594</v>
      </c>
      <c r="H116" s="140">
        <v>13594</v>
      </c>
    </row>
    <row r="117" spans="1:8" ht="57" x14ac:dyDescent="0.25">
      <c r="A117" s="137" t="s">
        <v>4035</v>
      </c>
      <c r="B117" s="138">
        <v>326</v>
      </c>
      <c r="C117" s="139">
        <v>45547</v>
      </c>
      <c r="D117" s="138" t="s">
        <v>4036</v>
      </c>
      <c r="E117" s="138">
        <v>6392326</v>
      </c>
      <c r="F117" s="138">
        <f>+H117/G117</f>
        <v>4</v>
      </c>
      <c r="G117" s="140">
        <v>13540.8</v>
      </c>
      <c r="H117" s="140">
        <f>G117*4</f>
        <v>54163.199999999997</v>
      </c>
    </row>
    <row r="118" spans="1:8" ht="42.75" x14ac:dyDescent="0.25">
      <c r="A118" s="137" t="s">
        <v>4037</v>
      </c>
      <c r="B118" s="138">
        <v>329</v>
      </c>
      <c r="C118" s="139">
        <v>45553</v>
      </c>
      <c r="D118" s="138" t="s">
        <v>601</v>
      </c>
      <c r="E118" s="138">
        <v>108525155</v>
      </c>
      <c r="F118" s="138">
        <v>1</v>
      </c>
      <c r="G118" s="140">
        <v>2390</v>
      </c>
      <c r="H118" s="140">
        <v>2390</v>
      </c>
    </row>
    <row r="119" spans="1:8" ht="142.5" x14ac:dyDescent="0.25">
      <c r="A119" s="137" t="s">
        <v>4038</v>
      </c>
      <c r="B119" s="138">
        <v>171</v>
      </c>
      <c r="C119" s="139">
        <v>45553</v>
      </c>
      <c r="D119" s="138" t="s">
        <v>3161</v>
      </c>
      <c r="E119" s="138">
        <v>44345372</v>
      </c>
      <c r="F119" s="138">
        <v>1</v>
      </c>
      <c r="G119" s="140">
        <v>10360</v>
      </c>
      <c r="H119" s="140">
        <v>10360</v>
      </c>
    </row>
    <row r="120" spans="1:8" ht="42.75" x14ac:dyDescent="0.25">
      <c r="A120" s="137" t="s">
        <v>4039</v>
      </c>
      <c r="B120" s="138">
        <v>328</v>
      </c>
      <c r="C120" s="139">
        <v>45553</v>
      </c>
      <c r="D120" s="138" t="s">
        <v>1825</v>
      </c>
      <c r="E120" s="138">
        <v>99543141</v>
      </c>
      <c r="F120" s="138">
        <v>1</v>
      </c>
      <c r="G120" s="140">
        <v>5828</v>
      </c>
      <c r="H120" s="140">
        <v>5828</v>
      </c>
    </row>
    <row r="121" spans="1:8" ht="256.5" x14ac:dyDescent="0.25">
      <c r="A121" s="137" t="s">
        <v>4040</v>
      </c>
      <c r="B121" s="138">
        <v>171</v>
      </c>
      <c r="C121" s="139">
        <v>45553</v>
      </c>
      <c r="D121" s="138" t="s">
        <v>3902</v>
      </c>
      <c r="E121" s="138">
        <v>120035227</v>
      </c>
      <c r="F121" s="138">
        <v>1</v>
      </c>
      <c r="G121" s="140">
        <v>23250</v>
      </c>
      <c r="H121" s="140">
        <v>23250</v>
      </c>
    </row>
    <row r="122" spans="1:8" ht="42.75" x14ac:dyDescent="0.25">
      <c r="A122" s="137" t="s">
        <v>4041</v>
      </c>
      <c r="B122" s="138">
        <v>291</v>
      </c>
      <c r="C122" s="139">
        <v>45554</v>
      </c>
      <c r="D122" s="138" t="s">
        <v>3218</v>
      </c>
      <c r="E122" s="138">
        <v>44652275</v>
      </c>
      <c r="F122" s="138">
        <v>1</v>
      </c>
      <c r="G122" s="140">
        <v>5005</v>
      </c>
      <c r="H122" s="140">
        <v>5005</v>
      </c>
    </row>
    <row r="123" spans="1:8" ht="71.25" x14ac:dyDescent="0.25">
      <c r="A123" s="137" t="s">
        <v>4042</v>
      </c>
      <c r="B123" s="138">
        <v>171</v>
      </c>
      <c r="C123" s="139">
        <v>45554</v>
      </c>
      <c r="D123" s="138" t="s">
        <v>3161</v>
      </c>
      <c r="E123" s="138">
        <v>44345372</v>
      </c>
      <c r="F123" s="138">
        <f>+H123/G123</f>
        <v>11.14</v>
      </c>
      <c r="G123" s="140">
        <v>225</v>
      </c>
      <c r="H123" s="140">
        <v>2506.5</v>
      </c>
    </row>
    <row r="124" spans="1:8" ht="99.75" x14ac:dyDescent="0.25">
      <c r="A124" s="137" t="s">
        <v>4043</v>
      </c>
      <c r="B124" s="138">
        <v>121</v>
      </c>
      <c r="C124" s="139">
        <v>45554</v>
      </c>
      <c r="D124" s="138" t="s">
        <v>4044</v>
      </c>
      <c r="E124" s="138">
        <v>111861454</v>
      </c>
      <c r="F124" s="138">
        <v>1</v>
      </c>
      <c r="G124" s="140">
        <v>24600</v>
      </c>
      <c r="H124" s="140">
        <v>24600</v>
      </c>
    </row>
    <row r="125" spans="1:8" ht="42.75" x14ac:dyDescent="0.25">
      <c r="A125" s="137" t="s">
        <v>4045</v>
      </c>
      <c r="B125" s="138">
        <v>165</v>
      </c>
      <c r="C125" s="139">
        <v>45554</v>
      </c>
      <c r="D125" s="138" t="s">
        <v>4046</v>
      </c>
      <c r="E125" s="138">
        <v>86533479</v>
      </c>
      <c r="F125" s="138">
        <v>1</v>
      </c>
      <c r="G125" s="140">
        <v>4598</v>
      </c>
      <c r="H125" s="140">
        <v>4598</v>
      </c>
    </row>
    <row r="126" spans="1:8" ht="57" x14ac:dyDescent="0.25">
      <c r="A126" s="137" t="s">
        <v>4047</v>
      </c>
      <c r="B126" s="138">
        <v>181</v>
      </c>
      <c r="C126" s="139">
        <v>45554</v>
      </c>
      <c r="D126" s="138" t="s">
        <v>3505</v>
      </c>
      <c r="E126" s="138">
        <v>51144417</v>
      </c>
      <c r="F126" s="138">
        <v>1</v>
      </c>
      <c r="G126" s="140">
        <v>25000</v>
      </c>
      <c r="H126" s="140">
        <v>25000</v>
      </c>
    </row>
    <row r="127" spans="1:8" ht="57" x14ac:dyDescent="0.25">
      <c r="A127" s="137" t="s">
        <v>4048</v>
      </c>
      <c r="B127" s="138">
        <v>169</v>
      </c>
      <c r="C127" s="139">
        <v>45554</v>
      </c>
      <c r="D127" s="138" t="s">
        <v>993</v>
      </c>
      <c r="E127" s="138">
        <v>46720111</v>
      </c>
      <c r="F127" s="138">
        <v>1</v>
      </c>
      <c r="G127" s="140">
        <v>2250</v>
      </c>
      <c r="H127" s="140">
        <v>2250</v>
      </c>
    </row>
    <row r="128" spans="1:8" ht="57" x14ac:dyDescent="0.25">
      <c r="A128" s="137" t="s">
        <v>4049</v>
      </c>
      <c r="B128" s="138">
        <v>326</v>
      </c>
      <c r="C128" s="139">
        <v>45554</v>
      </c>
      <c r="D128" s="138" t="s">
        <v>4050</v>
      </c>
      <c r="E128" s="138">
        <v>5247993</v>
      </c>
      <c r="F128" s="138">
        <f>+H128/G128</f>
        <v>8</v>
      </c>
      <c r="G128" s="140">
        <v>1150</v>
      </c>
      <c r="H128" s="140">
        <f>+G128*8</f>
        <v>9200</v>
      </c>
    </row>
    <row r="129" spans="1:8" ht="71.25" x14ac:dyDescent="0.25">
      <c r="A129" s="137" t="s">
        <v>4051</v>
      </c>
      <c r="B129" s="138">
        <v>142</v>
      </c>
      <c r="C129" s="139">
        <v>45554</v>
      </c>
      <c r="D129" s="138" t="s">
        <v>4052</v>
      </c>
      <c r="E129" s="138">
        <v>5750814</v>
      </c>
      <c r="F129" s="138">
        <f>+H129/G129</f>
        <v>2000</v>
      </c>
      <c r="G129" s="140">
        <v>25</v>
      </c>
      <c r="H129" s="140">
        <f>G129*2000</f>
        <v>50000</v>
      </c>
    </row>
    <row r="130" spans="1:8" ht="57" x14ac:dyDescent="0.25">
      <c r="A130" s="137" t="s">
        <v>4053</v>
      </c>
      <c r="B130" s="138">
        <v>121</v>
      </c>
      <c r="C130" s="139">
        <v>45554</v>
      </c>
      <c r="D130" s="138" t="s">
        <v>2196</v>
      </c>
      <c r="E130" s="138">
        <v>101108389</v>
      </c>
      <c r="F130" s="138">
        <f>+H130/G130</f>
        <v>4545</v>
      </c>
      <c r="G130" s="140">
        <v>19.8</v>
      </c>
      <c r="H130" s="140">
        <f>G130*4545</f>
        <v>89991</v>
      </c>
    </row>
    <row r="131" spans="1:8" ht="28.5" x14ac:dyDescent="0.25">
      <c r="A131" s="137" t="s">
        <v>4054</v>
      </c>
      <c r="B131" s="138">
        <v>291</v>
      </c>
      <c r="C131" s="139">
        <v>45555</v>
      </c>
      <c r="D131" s="138" t="s">
        <v>3218</v>
      </c>
      <c r="E131" s="138">
        <v>44652275</v>
      </c>
      <c r="F131" s="138">
        <v>1</v>
      </c>
      <c r="G131" s="140">
        <v>3665</v>
      </c>
      <c r="H131" s="140">
        <v>3665</v>
      </c>
    </row>
    <row r="132" spans="1:8" ht="42.75" x14ac:dyDescent="0.25">
      <c r="A132" s="137" t="s">
        <v>4055</v>
      </c>
      <c r="B132" s="138">
        <v>291</v>
      </c>
      <c r="C132" s="139">
        <v>45555</v>
      </c>
      <c r="D132" s="138" t="s">
        <v>3218</v>
      </c>
      <c r="E132" s="138">
        <v>44652275</v>
      </c>
      <c r="F132" s="138">
        <v>1</v>
      </c>
      <c r="G132" s="140">
        <v>2370</v>
      </c>
      <c r="H132" s="140">
        <v>2370</v>
      </c>
    </row>
    <row r="133" spans="1:8" ht="71.25" x14ac:dyDescent="0.25">
      <c r="A133" s="137" t="s">
        <v>4056</v>
      </c>
      <c r="B133" s="138">
        <v>292</v>
      </c>
      <c r="C133" s="139">
        <v>45555</v>
      </c>
      <c r="D133" s="138" t="s">
        <v>828</v>
      </c>
      <c r="E133" s="138">
        <v>83621490</v>
      </c>
      <c r="F133" s="138">
        <v>1</v>
      </c>
      <c r="G133" s="140">
        <v>13650</v>
      </c>
      <c r="H133" s="140">
        <v>13650</v>
      </c>
    </row>
    <row r="134" spans="1:8" ht="42.75" x14ac:dyDescent="0.25">
      <c r="A134" s="137" t="s">
        <v>4057</v>
      </c>
      <c r="B134" s="138">
        <v>291</v>
      </c>
      <c r="C134" s="139">
        <v>45555</v>
      </c>
      <c r="D134" s="138" t="s">
        <v>3108</v>
      </c>
      <c r="E134" s="138">
        <v>4851498</v>
      </c>
      <c r="F134" s="138">
        <v>1</v>
      </c>
      <c r="G134" s="140">
        <v>6570</v>
      </c>
      <c r="H134" s="140">
        <v>6570</v>
      </c>
    </row>
    <row r="135" spans="1:8" ht="57" x14ac:dyDescent="0.25">
      <c r="A135" s="137" t="s">
        <v>4058</v>
      </c>
      <c r="B135" s="138">
        <v>291</v>
      </c>
      <c r="C135" s="139">
        <v>45555</v>
      </c>
      <c r="D135" s="138" t="s">
        <v>946</v>
      </c>
      <c r="E135" s="138">
        <v>38231425</v>
      </c>
      <c r="F135" s="138">
        <v>1</v>
      </c>
      <c r="G135" s="140">
        <v>5875</v>
      </c>
      <c r="H135" s="140">
        <v>5875</v>
      </c>
    </row>
    <row r="136" spans="1:8" ht="71.25" x14ac:dyDescent="0.25">
      <c r="A136" s="137" t="s">
        <v>4059</v>
      </c>
      <c r="B136" s="138">
        <v>243</v>
      </c>
      <c r="C136" s="139">
        <v>45555</v>
      </c>
      <c r="D136" s="138" t="s">
        <v>3108</v>
      </c>
      <c r="E136" s="138">
        <v>4851498</v>
      </c>
      <c r="F136" s="138">
        <v>1</v>
      </c>
      <c r="G136" s="140">
        <v>8228</v>
      </c>
      <c r="H136" s="140">
        <v>8228</v>
      </c>
    </row>
    <row r="137" spans="1:8" ht="71.25" x14ac:dyDescent="0.25">
      <c r="A137" s="137" t="s">
        <v>4060</v>
      </c>
      <c r="B137" s="138">
        <v>196</v>
      </c>
      <c r="C137" s="139">
        <v>45555</v>
      </c>
      <c r="D137" s="138" t="s">
        <v>4061</v>
      </c>
      <c r="E137" s="138">
        <v>25262068</v>
      </c>
      <c r="F137" s="138">
        <f>+H137/G137</f>
        <v>100</v>
      </c>
      <c r="G137" s="140">
        <v>16</v>
      </c>
      <c r="H137" s="140">
        <f>+G137*100</f>
        <v>1600</v>
      </c>
    </row>
    <row r="138" spans="1:8" ht="42.75" x14ac:dyDescent="0.25">
      <c r="A138" s="137" t="s">
        <v>4062</v>
      </c>
      <c r="B138" s="138">
        <v>171</v>
      </c>
      <c r="C138" s="139">
        <v>45555</v>
      </c>
      <c r="D138" s="138" t="s">
        <v>1499</v>
      </c>
      <c r="E138" s="138">
        <v>37916270</v>
      </c>
      <c r="F138" s="138">
        <v>1</v>
      </c>
      <c r="G138" s="140">
        <v>1825</v>
      </c>
      <c r="H138" s="140">
        <v>1825</v>
      </c>
    </row>
    <row r="139" spans="1:8" ht="99.75" x14ac:dyDescent="0.25">
      <c r="A139" s="137" t="s">
        <v>4063</v>
      </c>
      <c r="B139" s="138">
        <v>381</v>
      </c>
      <c r="C139" s="139">
        <v>45555</v>
      </c>
      <c r="D139" s="138" t="s">
        <v>3993</v>
      </c>
      <c r="E139" s="138">
        <v>7110561</v>
      </c>
      <c r="F139" s="138">
        <v>1</v>
      </c>
      <c r="G139" s="140">
        <v>22181.43</v>
      </c>
      <c r="H139" s="140">
        <v>22181.43</v>
      </c>
    </row>
    <row r="140" spans="1:8" ht="57" x14ac:dyDescent="0.25">
      <c r="A140" s="137" t="s">
        <v>4064</v>
      </c>
      <c r="B140" s="138">
        <v>169</v>
      </c>
      <c r="C140" s="139">
        <v>45555</v>
      </c>
      <c r="D140" s="138" t="s">
        <v>4065</v>
      </c>
      <c r="E140" s="138">
        <v>24998923</v>
      </c>
      <c r="F140" s="138">
        <v>1</v>
      </c>
      <c r="G140" s="140">
        <v>22503.85</v>
      </c>
      <c r="H140" s="140">
        <v>22503.85</v>
      </c>
    </row>
    <row r="141" spans="1:8" ht="28.5" x14ac:dyDescent="0.25">
      <c r="A141" s="137" t="s">
        <v>4066</v>
      </c>
      <c r="B141" s="138">
        <v>291</v>
      </c>
      <c r="C141" s="139">
        <v>45558</v>
      </c>
      <c r="D141" s="138" t="s">
        <v>3218</v>
      </c>
      <c r="E141" s="138">
        <v>44652275</v>
      </c>
      <c r="F141" s="138">
        <v>1</v>
      </c>
      <c r="G141" s="140">
        <v>1900</v>
      </c>
      <c r="H141" s="140">
        <v>1900</v>
      </c>
    </row>
    <row r="142" spans="1:8" ht="71.25" x14ac:dyDescent="0.25">
      <c r="A142" s="137" t="s">
        <v>4067</v>
      </c>
      <c r="B142" s="138">
        <v>329</v>
      </c>
      <c r="C142" s="139" t="s">
        <v>4068</v>
      </c>
      <c r="D142" s="138" t="s">
        <v>1420</v>
      </c>
      <c r="E142" s="138">
        <v>5623758</v>
      </c>
      <c r="F142" s="138">
        <v>1</v>
      </c>
      <c r="G142" s="140">
        <v>16440</v>
      </c>
      <c r="H142" s="140">
        <v>16440</v>
      </c>
    </row>
    <row r="143" spans="1:8" ht="42.75" x14ac:dyDescent="0.25">
      <c r="A143" s="137" t="s">
        <v>4069</v>
      </c>
      <c r="B143" s="138">
        <v>297</v>
      </c>
      <c r="C143" s="139">
        <v>45558</v>
      </c>
      <c r="D143" s="138" t="s">
        <v>4070</v>
      </c>
      <c r="E143" s="138">
        <v>15599191</v>
      </c>
      <c r="F143" s="138">
        <v>1</v>
      </c>
      <c r="G143" s="140">
        <v>4179.6000000000004</v>
      </c>
      <c r="H143" s="140">
        <v>4179.6000000000004</v>
      </c>
    </row>
    <row r="144" spans="1:8" ht="57" x14ac:dyDescent="0.25">
      <c r="A144" s="137" t="s">
        <v>4071</v>
      </c>
      <c r="B144" s="138">
        <v>171</v>
      </c>
      <c r="C144" s="139">
        <v>45558</v>
      </c>
      <c r="D144" s="138" t="s">
        <v>4070</v>
      </c>
      <c r="E144" s="138">
        <v>15599191</v>
      </c>
      <c r="F144" s="138">
        <v>1</v>
      </c>
      <c r="G144" s="140">
        <v>18888</v>
      </c>
      <c r="H144" s="140">
        <v>18888</v>
      </c>
    </row>
    <row r="145" spans="1:8" ht="42.75" x14ac:dyDescent="0.25">
      <c r="A145" s="137" t="s">
        <v>4072</v>
      </c>
      <c r="B145" s="138">
        <v>297</v>
      </c>
      <c r="C145" s="139">
        <v>45559</v>
      </c>
      <c r="D145" s="138" t="s">
        <v>3494</v>
      </c>
      <c r="E145" s="138">
        <v>83039007</v>
      </c>
      <c r="F145" s="138">
        <f>+H145/G145</f>
        <v>8</v>
      </c>
      <c r="G145" s="140">
        <v>1876</v>
      </c>
      <c r="H145" s="140">
        <f>+G145*8</f>
        <v>15008</v>
      </c>
    </row>
    <row r="146" spans="1:8" ht="114" x14ac:dyDescent="0.25">
      <c r="A146" s="137" t="s">
        <v>4073</v>
      </c>
      <c r="B146" s="138">
        <v>174</v>
      </c>
      <c r="C146" s="139">
        <v>45559</v>
      </c>
      <c r="D146" s="138" t="s">
        <v>2746</v>
      </c>
      <c r="E146" s="138">
        <v>19502052</v>
      </c>
      <c r="F146" s="138">
        <v>1</v>
      </c>
      <c r="G146" s="140">
        <v>4100</v>
      </c>
      <c r="H146" s="140">
        <v>4100</v>
      </c>
    </row>
    <row r="147" spans="1:8" ht="57" x14ac:dyDescent="0.25">
      <c r="A147" s="137" t="s">
        <v>4074</v>
      </c>
      <c r="B147" s="138">
        <v>297</v>
      </c>
      <c r="C147" s="139">
        <v>45559</v>
      </c>
      <c r="D147" s="138" t="s">
        <v>2736</v>
      </c>
      <c r="E147" s="138">
        <v>18068448</v>
      </c>
      <c r="F147" s="138">
        <f>+H147/G147</f>
        <v>2</v>
      </c>
      <c r="G147" s="140">
        <v>12500</v>
      </c>
      <c r="H147" s="140">
        <f>+G147*2</f>
        <v>25000</v>
      </c>
    </row>
    <row r="148" spans="1:8" ht="71.25" x14ac:dyDescent="0.25">
      <c r="A148" s="137" t="s">
        <v>4075</v>
      </c>
      <c r="B148" s="138">
        <v>322</v>
      </c>
      <c r="C148" s="139">
        <v>45559</v>
      </c>
      <c r="D148" s="138" t="s">
        <v>884</v>
      </c>
      <c r="E148" s="138">
        <v>325619</v>
      </c>
      <c r="F148" s="138">
        <v>1</v>
      </c>
      <c r="G148" s="140">
        <v>12490</v>
      </c>
      <c r="H148" s="140">
        <v>12490</v>
      </c>
    </row>
    <row r="149" spans="1:8" ht="42.75" x14ac:dyDescent="0.25">
      <c r="A149" s="137" t="s">
        <v>4076</v>
      </c>
      <c r="B149" s="138">
        <v>267</v>
      </c>
      <c r="C149" s="139">
        <v>45559</v>
      </c>
      <c r="D149" s="138" t="s">
        <v>2664</v>
      </c>
      <c r="E149" s="138">
        <v>5531209</v>
      </c>
      <c r="F149" s="138">
        <f>+H149/G149</f>
        <v>25</v>
      </c>
      <c r="G149" s="140">
        <v>969.06</v>
      </c>
      <c r="H149" s="140">
        <f>+G149*25</f>
        <v>24226.5</v>
      </c>
    </row>
    <row r="150" spans="1:8" ht="57" x14ac:dyDescent="0.25">
      <c r="A150" s="137" t="s">
        <v>4077</v>
      </c>
      <c r="B150" s="138">
        <v>196</v>
      </c>
      <c r="C150" s="139">
        <v>45560</v>
      </c>
      <c r="D150" s="138" t="s">
        <v>4078</v>
      </c>
      <c r="E150" s="138">
        <v>25356879</v>
      </c>
      <c r="F150" s="138">
        <f>+H150/G150</f>
        <v>1300</v>
      </c>
      <c r="G150" s="140">
        <v>7</v>
      </c>
      <c r="H150" s="140">
        <v>9100</v>
      </c>
    </row>
    <row r="151" spans="1:8" ht="99.75" x14ac:dyDescent="0.25">
      <c r="A151" s="137" t="s">
        <v>4079</v>
      </c>
      <c r="B151" s="138">
        <v>328</v>
      </c>
      <c r="C151" s="139">
        <v>45560</v>
      </c>
      <c r="D151" s="138" t="s">
        <v>2454</v>
      </c>
      <c r="E151" s="138">
        <v>6776345</v>
      </c>
      <c r="F151" s="138">
        <f>+H151/G151</f>
        <v>44.999999999999993</v>
      </c>
      <c r="G151" s="140">
        <v>553.95000000000005</v>
      </c>
      <c r="H151" s="140">
        <v>24927.75</v>
      </c>
    </row>
    <row r="152" spans="1:8" ht="28.5" x14ac:dyDescent="0.25">
      <c r="A152" s="137" t="s">
        <v>4080</v>
      </c>
      <c r="B152" s="138">
        <v>326</v>
      </c>
      <c r="C152" s="139">
        <v>45560</v>
      </c>
      <c r="D152" s="138" t="s">
        <v>1420</v>
      </c>
      <c r="E152" s="138">
        <v>5623758</v>
      </c>
      <c r="F152" s="138">
        <v>1</v>
      </c>
      <c r="G152" s="140">
        <v>14879</v>
      </c>
      <c r="H152" s="140">
        <v>14879</v>
      </c>
    </row>
    <row r="153" spans="1:8" ht="85.5" x14ac:dyDescent="0.25">
      <c r="A153" s="137" t="s">
        <v>4081</v>
      </c>
      <c r="B153" s="138">
        <v>121</v>
      </c>
      <c r="C153" s="139">
        <v>45561</v>
      </c>
      <c r="D153" s="138" t="s">
        <v>4082</v>
      </c>
      <c r="E153" s="138">
        <v>93779070</v>
      </c>
      <c r="F153" s="138">
        <v>1</v>
      </c>
      <c r="G153" s="140">
        <v>15609.78</v>
      </c>
      <c r="H153" s="140">
        <v>15609.78</v>
      </c>
    </row>
    <row r="154" spans="1:8" ht="57" x14ac:dyDescent="0.25">
      <c r="A154" s="137" t="s">
        <v>4083</v>
      </c>
      <c r="B154" s="138">
        <v>196</v>
      </c>
      <c r="C154" s="139">
        <v>45561</v>
      </c>
      <c r="D154" s="138" t="s">
        <v>4084</v>
      </c>
      <c r="E154" s="138">
        <v>93499442</v>
      </c>
      <c r="F154" s="138">
        <v>1</v>
      </c>
      <c r="G154" s="140">
        <v>8150</v>
      </c>
      <c r="H154" s="140">
        <v>8150</v>
      </c>
    </row>
    <row r="155" spans="1:8" ht="99.75" x14ac:dyDescent="0.25">
      <c r="A155" s="137" t="s">
        <v>4085</v>
      </c>
      <c r="B155" s="138">
        <v>121</v>
      </c>
      <c r="C155" s="139">
        <v>45562</v>
      </c>
      <c r="D155" s="138" t="s">
        <v>4086</v>
      </c>
      <c r="E155" s="138">
        <v>9870318</v>
      </c>
      <c r="F155" s="138">
        <v>1</v>
      </c>
      <c r="G155" s="140">
        <v>12726</v>
      </c>
      <c r="H155" s="140">
        <v>12726</v>
      </c>
    </row>
    <row r="156" spans="1:8" ht="57" x14ac:dyDescent="0.25">
      <c r="A156" s="137" t="s">
        <v>4087</v>
      </c>
      <c r="B156" s="138">
        <v>268</v>
      </c>
      <c r="C156" s="139">
        <v>45562</v>
      </c>
      <c r="D156" s="138" t="s">
        <v>1354</v>
      </c>
      <c r="E156" s="138">
        <v>61463868</v>
      </c>
      <c r="F156" s="138">
        <f>+H156/G156</f>
        <v>10000</v>
      </c>
      <c r="G156" s="140">
        <v>1.1000000000000001</v>
      </c>
      <c r="H156" s="140">
        <v>11000</v>
      </c>
    </row>
    <row r="157" spans="1:8" ht="42.75" x14ac:dyDescent="0.25">
      <c r="A157" s="137" t="s">
        <v>4088</v>
      </c>
      <c r="B157" s="138">
        <v>297</v>
      </c>
      <c r="C157" s="139">
        <v>45562</v>
      </c>
      <c r="D157" s="138" t="s">
        <v>750</v>
      </c>
      <c r="E157" s="138">
        <v>7269595</v>
      </c>
      <c r="F157" s="138">
        <v>1</v>
      </c>
      <c r="G157" s="140">
        <v>7500</v>
      </c>
      <c r="H157" s="140">
        <v>7500</v>
      </c>
    </row>
    <row r="158" spans="1:8" ht="71.25" x14ac:dyDescent="0.25">
      <c r="A158" s="137" t="s">
        <v>4089</v>
      </c>
      <c r="B158" s="138">
        <v>166</v>
      </c>
      <c r="C158" s="139">
        <v>45562</v>
      </c>
      <c r="D158" s="138" t="s">
        <v>389</v>
      </c>
      <c r="E158" s="138">
        <v>24975168</v>
      </c>
      <c r="F158" s="138">
        <v>1</v>
      </c>
      <c r="G158" s="140">
        <v>2419.1999999999998</v>
      </c>
      <c r="H158" s="140">
        <v>2419.1999999999998</v>
      </c>
    </row>
    <row r="159" spans="1:8" ht="99.75" x14ac:dyDescent="0.25">
      <c r="A159" s="137" t="s">
        <v>4090</v>
      </c>
      <c r="B159" s="138">
        <v>174</v>
      </c>
      <c r="C159" s="139">
        <v>45562</v>
      </c>
      <c r="D159" s="138" t="s">
        <v>2188</v>
      </c>
      <c r="E159" s="138">
        <v>87098237</v>
      </c>
      <c r="F159" s="138">
        <v>1</v>
      </c>
      <c r="G159" s="140">
        <v>24592.5</v>
      </c>
      <c r="H159" s="140">
        <v>24592.5</v>
      </c>
    </row>
    <row r="160" spans="1:8" ht="99.75" x14ac:dyDescent="0.25">
      <c r="A160" s="137" t="s">
        <v>4091</v>
      </c>
      <c r="B160" s="138">
        <v>328</v>
      </c>
      <c r="C160" s="139">
        <v>45562</v>
      </c>
      <c r="D160" s="138" t="s">
        <v>3414</v>
      </c>
      <c r="E160" s="138">
        <v>5780667</v>
      </c>
      <c r="F160" s="138">
        <v>1</v>
      </c>
      <c r="G160" s="140">
        <v>19966.5</v>
      </c>
      <c r="H160" s="140">
        <v>19966.5</v>
      </c>
    </row>
    <row r="161" spans="1:8" ht="42.75" x14ac:dyDescent="0.25">
      <c r="A161" s="137" t="s">
        <v>4092</v>
      </c>
      <c r="B161" s="138">
        <v>329</v>
      </c>
      <c r="C161" s="139">
        <v>45562</v>
      </c>
      <c r="D161" s="138" t="s">
        <v>4093</v>
      </c>
      <c r="E161" s="138">
        <v>101444567</v>
      </c>
      <c r="F161" s="138">
        <v>1</v>
      </c>
      <c r="G161" s="140">
        <v>1400</v>
      </c>
      <c r="H161" s="140">
        <v>1400</v>
      </c>
    </row>
    <row r="162" spans="1:8" ht="57" x14ac:dyDescent="0.25">
      <c r="A162" s="137" t="s">
        <v>4094</v>
      </c>
      <c r="B162" s="138">
        <v>108</v>
      </c>
      <c r="C162" s="139">
        <v>45565</v>
      </c>
      <c r="D162" s="138" t="s">
        <v>4095</v>
      </c>
      <c r="E162" s="138">
        <v>9722033</v>
      </c>
      <c r="F162" s="138">
        <v>1</v>
      </c>
      <c r="G162" s="140">
        <v>24500</v>
      </c>
      <c r="H162" s="140">
        <v>24500</v>
      </c>
    </row>
    <row r="163" spans="1:8" x14ac:dyDescent="0.25">
      <c r="A163" s="211" t="s">
        <v>4097</v>
      </c>
      <c r="B163" s="211"/>
      <c r="C163" s="211"/>
      <c r="D163" s="211"/>
      <c r="E163" s="211"/>
      <c r="F163" s="211"/>
      <c r="G163" s="211"/>
      <c r="H163" s="211"/>
    </row>
    <row r="164" spans="1:8" ht="54" x14ac:dyDescent="0.25">
      <c r="A164" s="7" t="s">
        <v>4098</v>
      </c>
      <c r="B164" s="9">
        <v>196</v>
      </c>
      <c r="C164" s="13">
        <v>45566</v>
      </c>
      <c r="D164" s="9" t="s">
        <v>4099</v>
      </c>
      <c r="E164" s="9">
        <v>114385378</v>
      </c>
      <c r="F164" s="138">
        <v>1</v>
      </c>
      <c r="G164" s="131">
        <v>7000</v>
      </c>
      <c r="H164" s="131">
        <v>7000</v>
      </c>
    </row>
    <row r="165" spans="1:8" ht="54" x14ac:dyDescent="0.25">
      <c r="A165" s="7" t="s">
        <v>4100</v>
      </c>
      <c r="B165" s="9">
        <v>196</v>
      </c>
      <c r="C165" s="13">
        <v>45566</v>
      </c>
      <c r="D165" s="9" t="s">
        <v>4101</v>
      </c>
      <c r="E165" s="9">
        <v>94299048</v>
      </c>
      <c r="F165" s="138">
        <v>1</v>
      </c>
      <c r="G165" s="131">
        <v>3680</v>
      </c>
      <c r="H165" s="131">
        <v>3680</v>
      </c>
    </row>
    <row r="166" spans="1:8" ht="54" x14ac:dyDescent="0.25">
      <c r="A166" s="7" t="s">
        <v>4102</v>
      </c>
      <c r="B166" s="9">
        <v>171</v>
      </c>
      <c r="C166" s="13">
        <v>45566</v>
      </c>
      <c r="D166" s="9" t="s">
        <v>4103</v>
      </c>
      <c r="E166" s="9">
        <v>77116747</v>
      </c>
      <c r="F166" s="138">
        <v>1</v>
      </c>
      <c r="G166" s="131">
        <v>18720</v>
      </c>
      <c r="H166" s="131">
        <v>18720</v>
      </c>
    </row>
    <row r="167" spans="1:8" ht="40.5" x14ac:dyDescent="0.25">
      <c r="A167" s="7" t="s">
        <v>4104</v>
      </c>
      <c r="B167" s="9">
        <v>169</v>
      </c>
      <c r="C167" s="13">
        <v>45566</v>
      </c>
      <c r="D167" s="9" t="s">
        <v>993</v>
      </c>
      <c r="E167" s="9">
        <v>46720111</v>
      </c>
      <c r="F167" s="138">
        <v>1</v>
      </c>
      <c r="G167" s="131">
        <v>1700</v>
      </c>
      <c r="H167" s="131">
        <v>1700</v>
      </c>
    </row>
    <row r="168" spans="1:8" ht="54" x14ac:dyDescent="0.25">
      <c r="A168" s="7" t="s">
        <v>4105</v>
      </c>
      <c r="B168" s="9">
        <v>171</v>
      </c>
      <c r="C168" s="13">
        <v>45566</v>
      </c>
      <c r="D168" s="9" t="s">
        <v>993</v>
      </c>
      <c r="E168" s="9">
        <v>46720111</v>
      </c>
      <c r="F168" s="138">
        <f>+H168/G168</f>
        <v>3</v>
      </c>
      <c r="G168" s="131">
        <v>450</v>
      </c>
      <c r="H168" s="131">
        <f>+G168*3</f>
        <v>1350</v>
      </c>
    </row>
    <row r="169" spans="1:8" ht="67.5" x14ac:dyDescent="0.25">
      <c r="A169" s="7" t="s">
        <v>4106</v>
      </c>
      <c r="B169" s="9">
        <v>171</v>
      </c>
      <c r="C169" s="13">
        <v>45566</v>
      </c>
      <c r="D169" s="9" t="s">
        <v>2440</v>
      </c>
      <c r="E169" s="9">
        <v>26012960</v>
      </c>
      <c r="F169" s="138">
        <v>1</v>
      </c>
      <c r="G169" s="131">
        <v>1450</v>
      </c>
      <c r="H169" s="131">
        <v>1450</v>
      </c>
    </row>
    <row r="170" spans="1:8" ht="108" x14ac:dyDescent="0.25">
      <c r="A170" s="7" t="s">
        <v>4107</v>
      </c>
      <c r="B170" s="9">
        <v>329</v>
      </c>
      <c r="C170" s="13">
        <v>45566</v>
      </c>
      <c r="D170" s="9" t="s">
        <v>4108</v>
      </c>
      <c r="E170" s="9">
        <v>59852844</v>
      </c>
      <c r="F170" s="138">
        <v>1</v>
      </c>
      <c r="G170" s="131">
        <v>22416</v>
      </c>
      <c r="H170" s="131">
        <v>22416</v>
      </c>
    </row>
    <row r="171" spans="1:8" ht="81" x14ac:dyDescent="0.25">
      <c r="A171" s="7" t="s">
        <v>4109</v>
      </c>
      <c r="B171" s="9">
        <v>121</v>
      </c>
      <c r="C171" s="13">
        <v>45566</v>
      </c>
      <c r="D171" s="9" t="s">
        <v>4110</v>
      </c>
      <c r="E171" s="9">
        <v>55469000</v>
      </c>
      <c r="F171" s="138">
        <v>1</v>
      </c>
      <c r="G171" s="131">
        <v>15000</v>
      </c>
      <c r="H171" s="131">
        <v>15000</v>
      </c>
    </row>
    <row r="172" spans="1:8" ht="40.5" x14ac:dyDescent="0.25">
      <c r="A172" s="7" t="s">
        <v>4111</v>
      </c>
      <c r="B172" s="9">
        <v>196</v>
      </c>
      <c r="C172" s="13">
        <v>45566</v>
      </c>
      <c r="D172" s="9" t="s">
        <v>4112</v>
      </c>
      <c r="E172" s="9">
        <v>28155106</v>
      </c>
      <c r="F172" s="138">
        <v>1</v>
      </c>
      <c r="G172" s="131">
        <v>20106.599999999999</v>
      </c>
      <c r="H172" s="131">
        <v>20106.599999999999</v>
      </c>
    </row>
    <row r="173" spans="1:8" ht="108" x14ac:dyDescent="0.25">
      <c r="A173" s="7" t="s">
        <v>4113</v>
      </c>
      <c r="B173" s="9">
        <v>328</v>
      </c>
      <c r="C173" s="13">
        <v>45566</v>
      </c>
      <c r="D173" s="9" t="s">
        <v>2970</v>
      </c>
      <c r="E173" s="9">
        <v>12513687</v>
      </c>
      <c r="F173" s="138">
        <v>1</v>
      </c>
      <c r="G173" s="131">
        <v>16800</v>
      </c>
      <c r="H173" s="131">
        <v>16800</v>
      </c>
    </row>
    <row r="174" spans="1:8" ht="94.5" x14ac:dyDescent="0.25">
      <c r="A174" s="7" t="s">
        <v>4114</v>
      </c>
      <c r="B174" s="9">
        <v>268</v>
      </c>
      <c r="C174" s="13">
        <v>45567</v>
      </c>
      <c r="D174" s="9" t="s">
        <v>4115</v>
      </c>
      <c r="E174" s="9">
        <v>29512905</v>
      </c>
      <c r="F174" s="138">
        <f>+H174/G174</f>
        <v>750</v>
      </c>
      <c r="G174" s="131">
        <v>117.65</v>
      </c>
      <c r="H174" s="131">
        <f>G174*750</f>
        <v>88237.5</v>
      </c>
    </row>
    <row r="175" spans="1:8" ht="54" x14ac:dyDescent="0.25">
      <c r="A175" s="7" t="s">
        <v>4116</v>
      </c>
      <c r="B175" s="9">
        <v>326</v>
      </c>
      <c r="C175" s="13">
        <v>45567</v>
      </c>
      <c r="D175" s="9" t="s">
        <v>3976</v>
      </c>
      <c r="E175" s="9">
        <v>64439852</v>
      </c>
      <c r="F175" s="138">
        <v>1</v>
      </c>
      <c r="G175" s="131">
        <v>15000</v>
      </c>
      <c r="H175" s="131">
        <v>15000</v>
      </c>
    </row>
    <row r="176" spans="1:8" ht="81" x14ac:dyDescent="0.25">
      <c r="A176" s="7" t="s">
        <v>4117</v>
      </c>
      <c r="B176" s="9">
        <v>121</v>
      </c>
      <c r="C176" s="13">
        <v>45568</v>
      </c>
      <c r="D176" s="9" t="s">
        <v>4118</v>
      </c>
      <c r="E176" s="9">
        <v>77789237</v>
      </c>
      <c r="F176" s="138">
        <v>1</v>
      </c>
      <c r="G176" s="131">
        <v>3900</v>
      </c>
      <c r="H176" s="131">
        <v>3900</v>
      </c>
    </row>
    <row r="177" spans="1:8" ht="67.5" x14ac:dyDescent="0.25">
      <c r="A177" s="7" t="s">
        <v>4119</v>
      </c>
      <c r="B177" s="9">
        <v>299</v>
      </c>
      <c r="C177" s="13">
        <v>45568</v>
      </c>
      <c r="D177" s="9" t="s">
        <v>2592</v>
      </c>
      <c r="E177" s="9">
        <v>25917579</v>
      </c>
      <c r="F177" s="138">
        <v>1</v>
      </c>
      <c r="G177" s="131">
        <v>11815</v>
      </c>
      <c r="H177" s="131">
        <v>11815</v>
      </c>
    </row>
    <row r="178" spans="1:8" ht="27" x14ac:dyDescent="0.25">
      <c r="A178" s="7" t="s">
        <v>4120</v>
      </c>
      <c r="B178" s="9">
        <v>329</v>
      </c>
      <c r="C178" s="13">
        <v>45568</v>
      </c>
      <c r="D178" s="9" t="s">
        <v>750</v>
      </c>
      <c r="E178" s="9">
        <v>7269592</v>
      </c>
      <c r="F178" s="138">
        <v>1</v>
      </c>
      <c r="G178" s="131">
        <v>13975</v>
      </c>
      <c r="H178" s="131">
        <v>13975</v>
      </c>
    </row>
    <row r="179" spans="1:8" ht="94.5" x14ac:dyDescent="0.25">
      <c r="A179" s="7" t="s">
        <v>4121</v>
      </c>
      <c r="B179" s="9">
        <v>171</v>
      </c>
      <c r="C179" s="13">
        <v>45569</v>
      </c>
      <c r="D179" s="9" t="s">
        <v>3271</v>
      </c>
      <c r="E179" s="9">
        <v>110934407</v>
      </c>
      <c r="F179" s="138">
        <v>1</v>
      </c>
      <c r="G179" s="131">
        <v>24850</v>
      </c>
      <c r="H179" s="131">
        <v>24850</v>
      </c>
    </row>
    <row r="180" spans="1:8" ht="40.5" x14ac:dyDescent="0.25">
      <c r="A180" s="7" t="s">
        <v>4122</v>
      </c>
      <c r="B180" s="9">
        <v>185</v>
      </c>
      <c r="C180" s="13">
        <v>45569</v>
      </c>
      <c r="D180" s="9" t="s">
        <v>1269</v>
      </c>
      <c r="E180" s="9" t="s">
        <v>556</v>
      </c>
      <c r="F180" s="138">
        <v>1</v>
      </c>
      <c r="G180" s="131">
        <v>4300</v>
      </c>
      <c r="H180" s="131">
        <v>4300</v>
      </c>
    </row>
    <row r="181" spans="1:8" ht="81" x14ac:dyDescent="0.25">
      <c r="A181" s="7" t="s">
        <v>4123</v>
      </c>
      <c r="B181" s="9">
        <v>165</v>
      </c>
      <c r="C181" s="13">
        <v>45572</v>
      </c>
      <c r="D181" s="9" t="s">
        <v>1337</v>
      </c>
      <c r="E181" s="9">
        <v>59837527</v>
      </c>
      <c r="F181" s="138">
        <v>1</v>
      </c>
      <c r="G181" s="131">
        <v>24700</v>
      </c>
      <c r="H181" s="131">
        <v>24700</v>
      </c>
    </row>
    <row r="182" spans="1:8" ht="108" x14ac:dyDescent="0.25">
      <c r="A182" s="7" t="s">
        <v>4124</v>
      </c>
      <c r="B182" s="9">
        <v>121</v>
      </c>
      <c r="C182" s="13">
        <v>45572</v>
      </c>
      <c r="D182" s="9" t="s">
        <v>4125</v>
      </c>
      <c r="E182" s="9">
        <v>108975053</v>
      </c>
      <c r="F182" s="138">
        <v>1</v>
      </c>
      <c r="G182" s="131">
        <v>15000</v>
      </c>
      <c r="H182" s="131">
        <v>15000</v>
      </c>
    </row>
    <row r="183" spans="1:8" ht="40.5" x14ac:dyDescent="0.25">
      <c r="A183" s="7" t="s">
        <v>4126</v>
      </c>
      <c r="B183" s="9">
        <v>121</v>
      </c>
      <c r="C183" s="13">
        <v>45572</v>
      </c>
      <c r="D183" s="9" t="s">
        <v>3200</v>
      </c>
      <c r="E183" s="9">
        <v>24523666</v>
      </c>
      <c r="F183" s="138">
        <f>+H183/G183</f>
        <v>200000</v>
      </c>
      <c r="G183" s="131">
        <v>0.09</v>
      </c>
      <c r="H183" s="131">
        <f>+G183*200000</f>
        <v>18000</v>
      </c>
    </row>
    <row r="184" spans="1:8" ht="40.5" x14ac:dyDescent="0.25">
      <c r="A184" s="7" t="s">
        <v>4127</v>
      </c>
      <c r="B184" s="9">
        <v>121</v>
      </c>
      <c r="C184" s="13">
        <v>45572</v>
      </c>
      <c r="D184" s="9" t="s">
        <v>3200</v>
      </c>
      <c r="E184" s="9">
        <v>24523666</v>
      </c>
      <c r="F184" s="138">
        <f>+H184/G184</f>
        <v>200000</v>
      </c>
      <c r="G184" s="131">
        <v>0.09</v>
      </c>
      <c r="H184" s="131">
        <f>+G184*200000</f>
        <v>18000</v>
      </c>
    </row>
    <row r="185" spans="1:8" ht="81" x14ac:dyDescent="0.25">
      <c r="A185" s="7" t="s">
        <v>4128</v>
      </c>
      <c r="B185" s="9">
        <v>121</v>
      </c>
      <c r="C185" s="13">
        <v>45572</v>
      </c>
      <c r="D185" s="9" t="s">
        <v>4129</v>
      </c>
      <c r="E185" s="9">
        <v>108026019</v>
      </c>
      <c r="F185" s="138">
        <f>+H185/G185</f>
        <v>30</v>
      </c>
      <c r="G185" s="131">
        <v>193</v>
      </c>
      <c r="H185" s="131">
        <f>+G185*30</f>
        <v>5790</v>
      </c>
    </row>
    <row r="186" spans="1:8" ht="67.5" x14ac:dyDescent="0.25">
      <c r="A186" s="7" t="s">
        <v>4130</v>
      </c>
      <c r="B186" s="9">
        <v>171</v>
      </c>
      <c r="C186" s="13">
        <v>45572</v>
      </c>
      <c r="D186" s="9" t="s">
        <v>2367</v>
      </c>
      <c r="E186" s="9">
        <v>66545463</v>
      </c>
      <c r="F186" s="138">
        <v>1</v>
      </c>
      <c r="G186" s="131">
        <v>3394</v>
      </c>
      <c r="H186" s="131">
        <v>3394</v>
      </c>
    </row>
    <row r="187" spans="1:8" ht="40.5" x14ac:dyDescent="0.25">
      <c r="A187" s="7" t="s">
        <v>4131</v>
      </c>
      <c r="B187" s="9">
        <v>291</v>
      </c>
      <c r="C187" s="13">
        <v>45573</v>
      </c>
      <c r="D187" s="9" t="s">
        <v>4132</v>
      </c>
      <c r="E187" s="9">
        <v>36853305</v>
      </c>
      <c r="F187" s="138">
        <v>1</v>
      </c>
      <c r="G187" s="131">
        <v>5625</v>
      </c>
      <c r="H187" s="131">
        <v>5625</v>
      </c>
    </row>
    <row r="188" spans="1:8" ht="67.5" x14ac:dyDescent="0.25">
      <c r="A188" s="7" t="s">
        <v>4133</v>
      </c>
      <c r="B188" s="9">
        <v>297</v>
      </c>
      <c r="C188" s="13">
        <v>45573</v>
      </c>
      <c r="D188" s="9" t="s">
        <v>1420</v>
      </c>
      <c r="E188" s="9">
        <v>5623758</v>
      </c>
      <c r="F188" s="138">
        <v>1</v>
      </c>
      <c r="G188" s="131">
        <v>24645</v>
      </c>
      <c r="H188" s="131">
        <v>24645</v>
      </c>
    </row>
    <row r="189" spans="1:8" ht="54" x14ac:dyDescent="0.25">
      <c r="A189" s="7" t="s">
        <v>4134</v>
      </c>
      <c r="B189" s="9">
        <v>185</v>
      </c>
      <c r="C189" s="13">
        <v>45573</v>
      </c>
      <c r="D189" s="20" t="s">
        <v>4135</v>
      </c>
      <c r="E189" s="9">
        <v>2839393</v>
      </c>
      <c r="F189" s="138">
        <v>1</v>
      </c>
      <c r="G189" s="131">
        <v>13000</v>
      </c>
      <c r="H189" s="131">
        <v>13000</v>
      </c>
    </row>
    <row r="190" spans="1:8" ht="40.5" x14ac:dyDescent="0.25">
      <c r="A190" s="7" t="s">
        <v>4136</v>
      </c>
      <c r="B190" s="9">
        <v>196</v>
      </c>
      <c r="C190" s="13">
        <v>45573</v>
      </c>
      <c r="D190" s="9" t="s">
        <v>212</v>
      </c>
      <c r="E190" s="9" t="s">
        <v>213</v>
      </c>
      <c r="F190" s="138">
        <v>1</v>
      </c>
      <c r="G190" s="131">
        <v>12766</v>
      </c>
      <c r="H190" s="131">
        <v>12766</v>
      </c>
    </row>
    <row r="191" spans="1:8" ht="108" x14ac:dyDescent="0.25">
      <c r="A191" s="7" t="s">
        <v>4137</v>
      </c>
      <c r="B191" s="9">
        <v>181</v>
      </c>
      <c r="C191" s="13">
        <v>45573</v>
      </c>
      <c r="D191" s="9" t="s">
        <v>3881</v>
      </c>
      <c r="E191" s="9">
        <v>105782203</v>
      </c>
      <c r="F191" s="138">
        <v>1</v>
      </c>
      <c r="G191" s="131">
        <v>5250</v>
      </c>
      <c r="H191" s="131">
        <v>5250</v>
      </c>
    </row>
    <row r="192" spans="1:8" ht="40.5" x14ac:dyDescent="0.25">
      <c r="A192" s="7" t="s">
        <v>4138</v>
      </c>
      <c r="B192" s="9">
        <v>299</v>
      </c>
      <c r="C192" s="13">
        <v>45573</v>
      </c>
      <c r="D192" s="9" t="s">
        <v>4139</v>
      </c>
      <c r="E192" s="9">
        <v>266512666</v>
      </c>
      <c r="F192" s="138">
        <v>1</v>
      </c>
      <c r="G192" s="131">
        <v>19290</v>
      </c>
      <c r="H192" s="131">
        <v>19290</v>
      </c>
    </row>
    <row r="193" spans="1:8" ht="108" x14ac:dyDescent="0.25">
      <c r="A193" s="7" t="s">
        <v>4140</v>
      </c>
      <c r="B193" s="9">
        <v>121</v>
      </c>
      <c r="C193" s="13">
        <v>45573</v>
      </c>
      <c r="D193" s="9" t="s">
        <v>4082</v>
      </c>
      <c r="E193" s="9">
        <v>93779070</v>
      </c>
      <c r="F193" s="138">
        <v>1</v>
      </c>
      <c r="G193" s="131">
        <v>10180.799999999999</v>
      </c>
      <c r="H193" s="131">
        <v>10180.799999999999</v>
      </c>
    </row>
    <row r="194" spans="1:8" ht="40.5" x14ac:dyDescent="0.25">
      <c r="A194" s="7" t="s">
        <v>4141</v>
      </c>
      <c r="B194" s="9">
        <v>233</v>
      </c>
      <c r="C194" s="13">
        <v>45575</v>
      </c>
      <c r="D194" s="141" t="s">
        <v>3151</v>
      </c>
      <c r="E194" s="9" t="s">
        <v>912</v>
      </c>
      <c r="F194" s="138">
        <v>1</v>
      </c>
      <c r="G194" s="131">
        <v>4550</v>
      </c>
      <c r="H194" s="131">
        <v>4550</v>
      </c>
    </row>
    <row r="195" spans="1:8" ht="54" x14ac:dyDescent="0.25">
      <c r="A195" s="7" t="s">
        <v>4142</v>
      </c>
      <c r="B195" s="9">
        <v>233</v>
      </c>
      <c r="C195" s="13">
        <v>45575</v>
      </c>
      <c r="D195" s="141" t="s">
        <v>3151</v>
      </c>
      <c r="E195" s="9" t="s">
        <v>912</v>
      </c>
      <c r="F195" s="138">
        <f>+H195/G195</f>
        <v>44</v>
      </c>
      <c r="G195" s="131">
        <v>175</v>
      </c>
      <c r="H195" s="131">
        <v>7700</v>
      </c>
    </row>
    <row r="196" spans="1:8" ht="54" x14ac:dyDescent="0.25">
      <c r="A196" s="7" t="s">
        <v>4143</v>
      </c>
      <c r="B196" s="9">
        <v>189</v>
      </c>
      <c r="C196" s="13">
        <v>45575</v>
      </c>
      <c r="D196" s="9" t="s">
        <v>4144</v>
      </c>
      <c r="E196" s="9">
        <v>78343577</v>
      </c>
      <c r="F196" s="138">
        <v>1</v>
      </c>
      <c r="G196" s="131">
        <v>24960.17</v>
      </c>
      <c r="H196" s="131">
        <v>24960.17</v>
      </c>
    </row>
    <row r="197" spans="1:8" ht="67.5" x14ac:dyDescent="0.25">
      <c r="A197" s="7" t="s">
        <v>4145</v>
      </c>
      <c r="B197" s="9">
        <v>185</v>
      </c>
      <c r="C197" s="13">
        <v>45579</v>
      </c>
      <c r="D197" s="9" t="s">
        <v>4146</v>
      </c>
      <c r="E197" s="9">
        <v>21116091</v>
      </c>
      <c r="F197" s="138">
        <v>1</v>
      </c>
      <c r="G197" s="131">
        <v>19200</v>
      </c>
      <c r="H197" s="131">
        <v>19200</v>
      </c>
    </row>
    <row r="198" spans="1:8" ht="108" x14ac:dyDescent="0.25">
      <c r="A198" s="7" t="s">
        <v>4147</v>
      </c>
      <c r="B198" s="9">
        <v>171</v>
      </c>
      <c r="C198" s="13">
        <v>45579</v>
      </c>
      <c r="D198" s="9" t="s">
        <v>3264</v>
      </c>
      <c r="E198" s="9">
        <v>26012960</v>
      </c>
      <c r="F198" s="138">
        <v>1</v>
      </c>
      <c r="G198" s="131">
        <v>16085</v>
      </c>
      <c r="H198" s="131">
        <v>16085</v>
      </c>
    </row>
    <row r="199" spans="1:8" ht="135" x14ac:dyDescent="0.25">
      <c r="A199" s="7" t="s">
        <v>4148</v>
      </c>
      <c r="B199" s="9">
        <v>328</v>
      </c>
      <c r="C199" s="13">
        <v>45581</v>
      </c>
      <c r="D199" s="9" t="s">
        <v>917</v>
      </c>
      <c r="E199" s="9">
        <v>48327581</v>
      </c>
      <c r="F199" s="138">
        <v>1</v>
      </c>
      <c r="G199" s="131">
        <v>12434.12</v>
      </c>
      <c r="H199" s="131">
        <v>12434.12</v>
      </c>
    </row>
    <row r="200" spans="1:8" ht="81" x14ac:dyDescent="0.25">
      <c r="A200" s="7" t="s">
        <v>4149</v>
      </c>
      <c r="B200" s="9">
        <v>267</v>
      </c>
      <c r="C200" s="13">
        <v>45581</v>
      </c>
      <c r="D200" s="9" t="s">
        <v>3153</v>
      </c>
      <c r="E200" s="9">
        <v>81156197</v>
      </c>
      <c r="F200" s="138">
        <v>1</v>
      </c>
      <c r="G200" s="131">
        <v>7540</v>
      </c>
      <c r="H200" s="131">
        <v>7540</v>
      </c>
    </row>
    <row r="201" spans="1:8" ht="54" x14ac:dyDescent="0.25">
      <c r="A201" s="7" t="s">
        <v>4150</v>
      </c>
      <c r="B201" s="9">
        <v>197</v>
      </c>
      <c r="C201" s="13">
        <v>45582</v>
      </c>
      <c r="D201" s="9" t="s">
        <v>4151</v>
      </c>
      <c r="E201" s="9">
        <v>89643755</v>
      </c>
      <c r="F201" s="138">
        <f>+H201/G201</f>
        <v>20</v>
      </c>
      <c r="G201" s="131">
        <v>333.33333329999999</v>
      </c>
      <c r="H201" s="131">
        <f>+G201*20</f>
        <v>6666.6666660000001</v>
      </c>
    </row>
    <row r="202" spans="1:8" ht="40.5" x14ac:dyDescent="0.25">
      <c r="A202" s="7" t="s">
        <v>4152</v>
      </c>
      <c r="B202" s="9">
        <v>324</v>
      </c>
      <c r="C202" s="13">
        <v>45582</v>
      </c>
      <c r="D202" s="9" t="s">
        <v>3232</v>
      </c>
      <c r="E202" s="9">
        <v>32375913</v>
      </c>
      <c r="F202" s="138">
        <v>1</v>
      </c>
      <c r="G202" s="131">
        <v>9037.98</v>
      </c>
      <c r="H202" s="131">
        <v>9037.98</v>
      </c>
    </row>
    <row r="203" spans="1:8" ht="175.5" x14ac:dyDescent="0.25">
      <c r="A203" s="7" t="s">
        <v>4153</v>
      </c>
      <c r="B203" s="9">
        <v>171</v>
      </c>
      <c r="C203" s="13">
        <v>45582</v>
      </c>
      <c r="D203" s="9" t="s">
        <v>3019</v>
      </c>
      <c r="E203" s="9">
        <v>120026066</v>
      </c>
      <c r="F203" s="138">
        <v>1</v>
      </c>
      <c r="G203" s="131">
        <v>22100</v>
      </c>
      <c r="H203" s="131">
        <v>22100</v>
      </c>
    </row>
    <row r="204" spans="1:8" ht="81" x14ac:dyDescent="0.25">
      <c r="A204" s="7" t="s">
        <v>4154</v>
      </c>
      <c r="B204" s="9">
        <v>121</v>
      </c>
      <c r="C204" s="13">
        <v>45582</v>
      </c>
      <c r="D204" s="9" t="s">
        <v>2982</v>
      </c>
      <c r="E204" s="9">
        <v>7610408</v>
      </c>
      <c r="F204" s="138">
        <v>1</v>
      </c>
      <c r="G204" s="131">
        <v>15680</v>
      </c>
      <c r="H204" s="131">
        <v>15680</v>
      </c>
    </row>
    <row r="205" spans="1:8" ht="148.5" x14ac:dyDescent="0.25">
      <c r="A205" s="7" t="s">
        <v>4155</v>
      </c>
      <c r="B205" s="9">
        <v>121</v>
      </c>
      <c r="C205" s="13">
        <v>45582</v>
      </c>
      <c r="D205" s="9" t="s">
        <v>4156</v>
      </c>
      <c r="E205" s="9">
        <v>57313008</v>
      </c>
      <c r="F205" s="138">
        <v>1</v>
      </c>
      <c r="G205" s="131">
        <v>24397.38</v>
      </c>
      <c r="H205" s="131">
        <v>24397.38</v>
      </c>
    </row>
    <row r="206" spans="1:8" ht="54" x14ac:dyDescent="0.25">
      <c r="A206" s="7" t="s">
        <v>4157</v>
      </c>
      <c r="B206" s="9">
        <v>121</v>
      </c>
      <c r="C206" s="13">
        <v>45582</v>
      </c>
      <c r="D206" s="9" t="s">
        <v>2422</v>
      </c>
      <c r="E206" s="9">
        <v>35370122</v>
      </c>
      <c r="F206" s="138">
        <f>+H206/G206</f>
        <v>5000</v>
      </c>
      <c r="G206" s="131">
        <v>5</v>
      </c>
      <c r="H206" s="131">
        <f>+G206*5000</f>
        <v>25000</v>
      </c>
    </row>
    <row r="207" spans="1:8" ht="67.5" x14ac:dyDescent="0.25">
      <c r="A207" s="7" t="s">
        <v>4158</v>
      </c>
      <c r="B207" s="9">
        <v>241</v>
      </c>
      <c r="C207" s="13">
        <v>45582</v>
      </c>
      <c r="D207" s="9" t="s">
        <v>4159</v>
      </c>
      <c r="E207" s="9">
        <v>331686</v>
      </c>
      <c r="F207" s="138">
        <v>1</v>
      </c>
      <c r="G207" s="131">
        <v>9900</v>
      </c>
      <c r="H207" s="131">
        <v>9900</v>
      </c>
    </row>
    <row r="208" spans="1:8" ht="81" x14ac:dyDescent="0.25">
      <c r="A208" s="7" t="s">
        <v>4160</v>
      </c>
      <c r="B208" s="9">
        <v>171</v>
      </c>
      <c r="C208" s="13">
        <v>45582</v>
      </c>
      <c r="D208" s="9" t="s">
        <v>1719</v>
      </c>
      <c r="E208" s="9">
        <v>26012960</v>
      </c>
      <c r="F208" s="138">
        <v>1</v>
      </c>
      <c r="G208" s="131">
        <v>2950</v>
      </c>
      <c r="H208" s="131">
        <v>2950</v>
      </c>
    </row>
    <row r="209" spans="1:8" ht="54" x14ac:dyDescent="0.25">
      <c r="A209" s="7" t="s">
        <v>4161</v>
      </c>
      <c r="B209" s="9">
        <v>171</v>
      </c>
      <c r="C209" s="13">
        <v>45582</v>
      </c>
      <c r="D209" s="9" t="s">
        <v>3161</v>
      </c>
      <c r="E209" s="9">
        <v>44345372</v>
      </c>
      <c r="F209" s="138">
        <v>1</v>
      </c>
      <c r="G209" s="131">
        <v>2448</v>
      </c>
      <c r="H209" s="131">
        <v>2448</v>
      </c>
    </row>
    <row r="210" spans="1:8" ht="54" x14ac:dyDescent="0.25">
      <c r="A210" s="7" t="s">
        <v>4162</v>
      </c>
      <c r="B210" s="9">
        <v>185</v>
      </c>
      <c r="C210" s="13">
        <v>45582</v>
      </c>
      <c r="D210" s="9" t="s">
        <v>4146</v>
      </c>
      <c r="E210" s="9">
        <v>21116091</v>
      </c>
      <c r="F210" s="138">
        <v>1</v>
      </c>
      <c r="G210" s="131">
        <v>9600</v>
      </c>
      <c r="H210" s="131">
        <v>9600</v>
      </c>
    </row>
    <row r="211" spans="1:8" ht="67.5" x14ac:dyDescent="0.25">
      <c r="A211" s="7" t="s">
        <v>4163</v>
      </c>
      <c r="B211" s="9">
        <v>329</v>
      </c>
      <c r="C211" s="13">
        <v>45583</v>
      </c>
      <c r="D211" s="9" t="s">
        <v>993</v>
      </c>
      <c r="E211" s="9">
        <v>46720111</v>
      </c>
      <c r="F211" s="138">
        <v>1</v>
      </c>
      <c r="G211" s="131">
        <v>3900</v>
      </c>
      <c r="H211" s="131">
        <v>3900</v>
      </c>
    </row>
    <row r="212" spans="1:8" ht="67.5" x14ac:dyDescent="0.25">
      <c r="A212" s="7" t="s">
        <v>4164</v>
      </c>
      <c r="B212" s="9">
        <v>121</v>
      </c>
      <c r="C212" s="13">
        <v>45583</v>
      </c>
      <c r="D212" s="9" t="s">
        <v>4165</v>
      </c>
      <c r="E212" s="9">
        <v>16281659</v>
      </c>
      <c r="F212" s="138">
        <v>1</v>
      </c>
      <c r="G212" s="131">
        <v>24943.58</v>
      </c>
      <c r="H212" s="131">
        <v>24943.58</v>
      </c>
    </row>
    <row r="213" spans="1:8" ht="27" x14ac:dyDescent="0.25">
      <c r="A213" s="7" t="s">
        <v>4166</v>
      </c>
      <c r="B213" s="9">
        <v>166</v>
      </c>
      <c r="C213" s="13">
        <v>45587</v>
      </c>
      <c r="D213" s="9" t="s">
        <v>4167</v>
      </c>
      <c r="E213" s="9">
        <v>62383558</v>
      </c>
      <c r="F213" s="138">
        <v>1</v>
      </c>
      <c r="G213" s="131">
        <v>7500</v>
      </c>
      <c r="H213" s="131">
        <v>7500</v>
      </c>
    </row>
    <row r="214" spans="1:8" ht="67.5" x14ac:dyDescent="0.25">
      <c r="A214" s="7" t="s">
        <v>4168</v>
      </c>
      <c r="B214" s="9">
        <v>247</v>
      </c>
      <c r="C214" s="13">
        <v>45587</v>
      </c>
      <c r="D214" s="9" t="s">
        <v>1412</v>
      </c>
      <c r="E214" s="9">
        <v>1532227</v>
      </c>
      <c r="F214" s="138">
        <f>+H214/G214</f>
        <v>25000</v>
      </c>
      <c r="G214" s="131">
        <v>0.65</v>
      </c>
      <c r="H214" s="131">
        <v>16250</v>
      </c>
    </row>
    <row r="215" spans="1:8" ht="67.5" x14ac:dyDescent="0.25">
      <c r="A215" s="7" t="s">
        <v>4169</v>
      </c>
      <c r="B215" s="9">
        <v>241</v>
      </c>
      <c r="C215" s="13">
        <v>45587</v>
      </c>
      <c r="D215" s="9" t="s">
        <v>4170</v>
      </c>
      <c r="E215" s="9">
        <v>331686</v>
      </c>
      <c r="F215" s="138">
        <v>1</v>
      </c>
      <c r="G215" s="131">
        <v>23312.5</v>
      </c>
      <c r="H215" s="131">
        <v>23312.5</v>
      </c>
    </row>
    <row r="216" spans="1:8" ht="54" x14ac:dyDescent="0.25">
      <c r="A216" s="7" t="s">
        <v>4171</v>
      </c>
      <c r="B216" s="9">
        <v>241</v>
      </c>
      <c r="C216" s="13">
        <v>45587</v>
      </c>
      <c r="D216" s="9" t="s">
        <v>4170</v>
      </c>
      <c r="E216" s="9">
        <v>331686</v>
      </c>
      <c r="F216" s="138">
        <v>1</v>
      </c>
      <c r="G216" s="131">
        <v>4150</v>
      </c>
      <c r="H216" s="131">
        <v>4150</v>
      </c>
    </row>
    <row r="217" spans="1:8" ht="94.5" x14ac:dyDescent="0.25">
      <c r="A217" s="7" t="s">
        <v>4172</v>
      </c>
      <c r="B217" s="9">
        <v>241</v>
      </c>
      <c r="C217" s="13">
        <v>45587</v>
      </c>
      <c r="D217" s="9" t="s">
        <v>3108</v>
      </c>
      <c r="E217" s="9">
        <v>4851498</v>
      </c>
      <c r="F217" s="138">
        <v>1</v>
      </c>
      <c r="G217" s="131">
        <v>17588</v>
      </c>
      <c r="H217" s="131">
        <v>17588</v>
      </c>
    </row>
    <row r="218" spans="1:8" ht="67.5" x14ac:dyDescent="0.25">
      <c r="A218" s="7" t="s">
        <v>4173</v>
      </c>
      <c r="B218" s="9">
        <v>291</v>
      </c>
      <c r="C218" s="13">
        <v>45587</v>
      </c>
      <c r="D218" s="9" t="s">
        <v>946</v>
      </c>
      <c r="E218" s="9">
        <v>38231425</v>
      </c>
      <c r="F218" s="138">
        <v>1</v>
      </c>
      <c r="G218" s="131">
        <v>12060</v>
      </c>
      <c r="H218" s="131">
        <v>12060</v>
      </c>
    </row>
    <row r="219" spans="1:8" ht="54" x14ac:dyDescent="0.25">
      <c r="A219" s="7" t="s">
        <v>4174</v>
      </c>
      <c r="B219" s="9">
        <v>211</v>
      </c>
      <c r="C219" s="13">
        <v>45587</v>
      </c>
      <c r="D219" s="9" t="s">
        <v>3845</v>
      </c>
      <c r="E219" s="9">
        <v>5981913</v>
      </c>
      <c r="F219" s="138">
        <v>1</v>
      </c>
      <c r="G219" s="131">
        <v>23512.5</v>
      </c>
      <c r="H219" s="131">
        <v>23512.5</v>
      </c>
    </row>
    <row r="220" spans="1:8" ht="67.5" x14ac:dyDescent="0.25">
      <c r="A220" s="7" t="s">
        <v>4175</v>
      </c>
      <c r="B220" s="9">
        <v>171</v>
      </c>
      <c r="C220" s="13">
        <v>45589</v>
      </c>
      <c r="D220" s="9" t="s">
        <v>2440</v>
      </c>
      <c r="E220" s="9">
        <v>26012960</v>
      </c>
      <c r="F220" s="138">
        <v>1</v>
      </c>
      <c r="G220" s="131">
        <v>3685</v>
      </c>
      <c r="H220" s="131">
        <v>3685</v>
      </c>
    </row>
    <row r="221" spans="1:8" ht="108" x14ac:dyDescent="0.25">
      <c r="A221" s="7" t="s">
        <v>4176</v>
      </c>
      <c r="B221" s="9">
        <v>169</v>
      </c>
      <c r="C221" s="13">
        <v>45589</v>
      </c>
      <c r="D221" s="9" t="s">
        <v>2702</v>
      </c>
      <c r="E221" s="9">
        <v>26472406</v>
      </c>
      <c r="F221" s="138">
        <v>1</v>
      </c>
      <c r="G221" s="131">
        <v>6750</v>
      </c>
      <c r="H221" s="131">
        <v>6750</v>
      </c>
    </row>
    <row r="222" spans="1:8" ht="81" x14ac:dyDescent="0.25">
      <c r="A222" s="7" t="s">
        <v>4177</v>
      </c>
      <c r="B222" s="9">
        <v>297</v>
      </c>
      <c r="C222" s="13">
        <v>45589</v>
      </c>
      <c r="D222" s="9" t="s">
        <v>3271</v>
      </c>
      <c r="E222" s="9">
        <v>110934407</v>
      </c>
      <c r="F222" s="138">
        <v>1</v>
      </c>
      <c r="G222" s="131">
        <v>17750</v>
      </c>
      <c r="H222" s="131">
        <v>17750</v>
      </c>
    </row>
    <row r="223" spans="1:8" ht="81" x14ac:dyDescent="0.25">
      <c r="A223" s="7" t="s">
        <v>4178</v>
      </c>
      <c r="B223" s="9">
        <v>174</v>
      </c>
      <c r="C223" s="13">
        <v>45589</v>
      </c>
      <c r="D223" s="9" t="s">
        <v>3271</v>
      </c>
      <c r="E223" s="9">
        <v>110934407</v>
      </c>
      <c r="F223" s="138">
        <v>1</v>
      </c>
      <c r="G223" s="131">
        <v>14600</v>
      </c>
      <c r="H223" s="131">
        <v>14600</v>
      </c>
    </row>
    <row r="224" spans="1:8" ht="94.5" x14ac:dyDescent="0.25">
      <c r="A224" s="7" t="s">
        <v>4179</v>
      </c>
      <c r="B224" s="9">
        <v>121</v>
      </c>
      <c r="C224" s="13">
        <v>45589</v>
      </c>
      <c r="D224" s="9" t="s">
        <v>4180</v>
      </c>
      <c r="E224" s="9">
        <v>20078692</v>
      </c>
      <c r="F224" s="138">
        <v>1</v>
      </c>
      <c r="G224" s="131">
        <v>10000</v>
      </c>
      <c r="H224" s="131">
        <v>10000</v>
      </c>
    </row>
    <row r="225" spans="1:8" ht="54" x14ac:dyDescent="0.25">
      <c r="A225" s="7" t="s">
        <v>4181</v>
      </c>
      <c r="B225" s="9">
        <v>165</v>
      </c>
      <c r="C225" s="13">
        <v>45589</v>
      </c>
      <c r="D225" s="9" t="s">
        <v>4182</v>
      </c>
      <c r="E225" s="9">
        <v>102267669</v>
      </c>
      <c r="F225" s="138">
        <f>+H225/G225</f>
        <v>2</v>
      </c>
      <c r="G225" s="131">
        <v>2200</v>
      </c>
      <c r="H225" s="131">
        <v>4400</v>
      </c>
    </row>
    <row r="226" spans="1:8" ht="67.5" x14ac:dyDescent="0.25">
      <c r="A226" s="7" t="s">
        <v>4183</v>
      </c>
      <c r="B226" s="9">
        <v>245</v>
      </c>
      <c r="C226" s="13">
        <v>45589</v>
      </c>
      <c r="D226" s="9" t="s">
        <v>4184</v>
      </c>
      <c r="E226" s="9">
        <v>5354765</v>
      </c>
      <c r="F226" s="138">
        <f>+H226/G226</f>
        <v>15</v>
      </c>
      <c r="G226" s="131">
        <v>350</v>
      </c>
      <c r="H226" s="131">
        <v>5250</v>
      </c>
    </row>
    <row r="227" spans="1:8" ht="54" x14ac:dyDescent="0.25">
      <c r="A227" s="7" t="s">
        <v>4185</v>
      </c>
      <c r="B227" s="9">
        <v>121</v>
      </c>
      <c r="C227" s="13">
        <v>45589</v>
      </c>
      <c r="D227" s="9" t="s">
        <v>3823</v>
      </c>
      <c r="E227" s="9">
        <v>47224665</v>
      </c>
      <c r="F227" s="138">
        <f>+H227/G227</f>
        <v>699.99999999999989</v>
      </c>
      <c r="G227" s="131">
        <v>4.1900000000000004</v>
      </c>
      <c r="H227" s="131">
        <v>2933</v>
      </c>
    </row>
    <row r="228" spans="1:8" ht="54" x14ac:dyDescent="0.25">
      <c r="A228" s="7" t="s">
        <v>4186</v>
      </c>
      <c r="B228" s="9">
        <v>121</v>
      </c>
      <c r="C228" s="13">
        <v>45590</v>
      </c>
      <c r="D228" s="9" t="s">
        <v>2961</v>
      </c>
      <c r="E228" s="9">
        <v>61647764</v>
      </c>
      <c r="F228" s="138">
        <v>1</v>
      </c>
      <c r="G228" s="131">
        <v>9833.67</v>
      </c>
      <c r="H228" s="131">
        <v>9833.67</v>
      </c>
    </row>
    <row r="229" spans="1:8" ht="54" x14ac:dyDescent="0.25">
      <c r="A229" s="7" t="s">
        <v>4187</v>
      </c>
      <c r="B229" s="9">
        <v>121</v>
      </c>
      <c r="C229" s="13">
        <v>45590</v>
      </c>
      <c r="D229" s="9" t="s">
        <v>2961</v>
      </c>
      <c r="E229" s="9">
        <v>61647764</v>
      </c>
      <c r="F229" s="138">
        <v>1</v>
      </c>
      <c r="G229" s="131">
        <v>19427.400000000001</v>
      </c>
      <c r="H229" s="131">
        <v>19427.400000000001</v>
      </c>
    </row>
    <row r="230" spans="1:8" ht="81" x14ac:dyDescent="0.25">
      <c r="A230" s="7" t="s">
        <v>4188</v>
      </c>
      <c r="B230" s="9">
        <v>329</v>
      </c>
      <c r="C230" s="13">
        <v>45593</v>
      </c>
      <c r="D230" s="9" t="s">
        <v>2712</v>
      </c>
      <c r="E230" s="9">
        <v>16561244</v>
      </c>
      <c r="F230" s="138">
        <f>+H230/G230</f>
        <v>2</v>
      </c>
      <c r="G230" s="131">
        <v>8672</v>
      </c>
      <c r="H230" s="131">
        <f>+G230*2</f>
        <v>17344</v>
      </c>
    </row>
    <row r="231" spans="1:8" ht="40.5" x14ac:dyDescent="0.25">
      <c r="A231" s="7" t="s">
        <v>4189</v>
      </c>
      <c r="B231" s="9">
        <v>326</v>
      </c>
      <c r="C231" s="13">
        <v>45593</v>
      </c>
      <c r="D231" s="9" t="s">
        <v>1420</v>
      </c>
      <c r="E231" s="9">
        <v>5323758</v>
      </c>
      <c r="F231" s="138">
        <v>1</v>
      </c>
      <c r="G231" s="131">
        <v>10109</v>
      </c>
      <c r="H231" s="131">
        <v>10109</v>
      </c>
    </row>
    <row r="232" spans="1:8" ht="54" x14ac:dyDescent="0.25">
      <c r="A232" s="7" t="s">
        <v>4190</v>
      </c>
      <c r="B232" s="9">
        <v>291</v>
      </c>
      <c r="C232" s="13">
        <v>45596</v>
      </c>
      <c r="D232" s="9" t="s">
        <v>4191</v>
      </c>
      <c r="E232" s="9">
        <v>96917199</v>
      </c>
      <c r="F232" s="138">
        <v>1</v>
      </c>
      <c r="G232" s="131">
        <v>1615.72</v>
      </c>
      <c r="H232" s="131">
        <v>1615.72</v>
      </c>
    </row>
    <row r="233" spans="1:8" ht="67.5" x14ac:dyDescent="0.25">
      <c r="A233" s="7" t="s">
        <v>4192</v>
      </c>
      <c r="B233" s="9">
        <v>171</v>
      </c>
      <c r="C233" s="13">
        <v>45596</v>
      </c>
      <c r="D233" s="9" t="s">
        <v>1719</v>
      </c>
      <c r="E233" s="9">
        <v>26012960</v>
      </c>
      <c r="F233" s="138">
        <v>1</v>
      </c>
      <c r="G233" s="131">
        <v>3685</v>
      </c>
      <c r="H233" s="131">
        <v>3585</v>
      </c>
    </row>
    <row r="234" spans="1:8" ht="67.5" x14ac:dyDescent="0.25">
      <c r="A234" s="7" t="s">
        <v>4193</v>
      </c>
      <c r="B234" s="9">
        <v>171</v>
      </c>
      <c r="C234" s="13">
        <v>45596</v>
      </c>
      <c r="D234" s="9" t="s">
        <v>3019</v>
      </c>
      <c r="E234" s="9">
        <v>120026066</v>
      </c>
      <c r="F234" s="138">
        <f>+H234/G234</f>
        <v>110</v>
      </c>
      <c r="G234" s="131">
        <v>55</v>
      </c>
      <c r="H234" s="131">
        <v>6050</v>
      </c>
    </row>
    <row r="235" spans="1:8" x14ac:dyDescent="0.25">
      <c r="A235" s="211" t="s">
        <v>4194</v>
      </c>
      <c r="B235" s="211"/>
      <c r="C235" s="211"/>
      <c r="D235" s="211"/>
      <c r="E235" s="211"/>
      <c r="F235" s="211"/>
      <c r="G235" s="211"/>
      <c r="H235" s="211"/>
    </row>
    <row r="236" spans="1:8" ht="27" x14ac:dyDescent="0.25">
      <c r="A236" s="7" t="s">
        <v>4195</v>
      </c>
      <c r="B236" s="9">
        <v>169</v>
      </c>
      <c r="C236" s="13">
        <v>45600</v>
      </c>
      <c r="D236" s="9" t="s">
        <v>1434</v>
      </c>
      <c r="E236" s="9">
        <v>12128570</v>
      </c>
      <c r="F236" s="142">
        <v>1</v>
      </c>
      <c r="G236" s="131">
        <v>4000</v>
      </c>
      <c r="H236" s="131">
        <v>4000</v>
      </c>
    </row>
    <row r="237" spans="1:8" ht="27" x14ac:dyDescent="0.25">
      <c r="A237" s="7" t="s">
        <v>4196</v>
      </c>
      <c r="B237" s="9">
        <v>171</v>
      </c>
      <c r="C237" s="13">
        <v>45600</v>
      </c>
      <c r="D237" s="9" t="s">
        <v>2592</v>
      </c>
      <c r="E237" s="9">
        <v>25917579</v>
      </c>
      <c r="F237" s="142">
        <v>1</v>
      </c>
      <c r="G237" s="131">
        <v>12970</v>
      </c>
      <c r="H237" s="131">
        <v>12970</v>
      </c>
    </row>
    <row r="238" spans="1:8" ht="121.5" x14ac:dyDescent="0.25">
      <c r="A238" s="7" t="s">
        <v>4197</v>
      </c>
      <c r="B238" s="9">
        <v>121</v>
      </c>
      <c r="C238" s="13">
        <v>45600</v>
      </c>
      <c r="D238" s="9" t="s">
        <v>3184</v>
      </c>
      <c r="E238" s="9">
        <v>8350132</v>
      </c>
      <c r="F238" s="142">
        <v>1</v>
      </c>
      <c r="G238" s="131">
        <v>11791</v>
      </c>
      <c r="H238" s="131">
        <v>11791</v>
      </c>
    </row>
    <row r="239" spans="1:8" ht="54" x14ac:dyDescent="0.25">
      <c r="A239" s="7" t="s">
        <v>4198</v>
      </c>
      <c r="B239" s="9">
        <v>169</v>
      </c>
      <c r="C239" s="13">
        <v>45600</v>
      </c>
      <c r="D239" s="9" t="s">
        <v>993</v>
      </c>
      <c r="E239" s="9">
        <v>46720111</v>
      </c>
      <c r="F239" s="142">
        <v>1</v>
      </c>
      <c r="G239" s="131">
        <v>2700</v>
      </c>
      <c r="H239" s="131">
        <v>2700</v>
      </c>
    </row>
    <row r="240" spans="1:8" ht="108" x14ac:dyDescent="0.25">
      <c r="A240" s="7" t="s">
        <v>4199</v>
      </c>
      <c r="B240" s="9">
        <v>325</v>
      </c>
      <c r="C240" s="13">
        <v>45601</v>
      </c>
      <c r="D240" s="9" t="s">
        <v>884</v>
      </c>
      <c r="E240" s="9">
        <v>325619</v>
      </c>
      <c r="F240" s="142">
        <v>1</v>
      </c>
      <c r="G240" s="131">
        <v>12490</v>
      </c>
      <c r="H240" s="131">
        <v>12490</v>
      </c>
    </row>
    <row r="241" spans="1:8" ht="54" x14ac:dyDescent="0.25">
      <c r="A241" s="7" t="s">
        <v>4200</v>
      </c>
      <c r="B241" s="9">
        <v>181</v>
      </c>
      <c r="C241" s="13">
        <v>45601</v>
      </c>
      <c r="D241" s="9" t="s">
        <v>4201</v>
      </c>
      <c r="E241" s="9">
        <v>86936859</v>
      </c>
      <c r="F241" s="142">
        <v>1</v>
      </c>
      <c r="G241" s="131">
        <v>15000</v>
      </c>
      <c r="H241" s="131">
        <v>15000</v>
      </c>
    </row>
    <row r="242" spans="1:8" ht="40.5" x14ac:dyDescent="0.25">
      <c r="A242" s="7" t="s">
        <v>4202</v>
      </c>
      <c r="B242" s="9">
        <v>169</v>
      </c>
      <c r="C242" s="13">
        <v>45601</v>
      </c>
      <c r="D242" s="9" t="s">
        <v>1434</v>
      </c>
      <c r="E242" s="9">
        <v>12128570</v>
      </c>
      <c r="F242" s="142">
        <v>1</v>
      </c>
      <c r="G242" s="131">
        <v>6500</v>
      </c>
      <c r="H242" s="131">
        <v>6500</v>
      </c>
    </row>
    <row r="243" spans="1:8" ht="54" x14ac:dyDescent="0.25">
      <c r="A243" s="7" t="s">
        <v>4203</v>
      </c>
      <c r="B243" s="9">
        <v>121</v>
      </c>
      <c r="C243" s="13">
        <v>45604</v>
      </c>
      <c r="D243" s="9" t="s">
        <v>4156</v>
      </c>
      <c r="E243" s="9">
        <v>57313008</v>
      </c>
      <c r="F243" s="142">
        <v>1</v>
      </c>
      <c r="G243" s="131">
        <v>24602.400000000001</v>
      </c>
      <c r="H243" s="131">
        <v>24602.400000000001</v>
      </c>
    </row>
    <row r="244" spans="1:8" ht="148.5" x14ac:dyDescent="0.25">
      <c r="A244" s="7" t="s">
        <v>4204</v>
      </c>
      <c r="B244" s="9">
        <v>121</v>
      </c>
      <c r="C244" s="13">
        <v>45604</v>
      </c>
      <c r="D244" s="9" t="s">
        <v>4205</v>
      </c>
      <c r="E244" s="9" t="s">
        <v>556</v>
      </c>
      <c r="F244" s="142">
        <v>1</v>
      </c>
      <c r="G244" s="131">
        <v>23190</v>
      </c>
      <c r="H244" s="131">
        <v>23190</v>
      </c>
    </row>
    <row r="245" spans="1:8" ht="81" x14ac:dyDescent="0.25">
      <c r="A245" s="7" t="s">
        <v>4206</v>
      </c>
      <c r="B245" s="9">
        <v>121</v>
      </c>
      <c r="C245" s="13">
        <v>45604</v>
      </c>
      <c r="D245" s="9" t="s">
        <v>4207</v>
      </c>
      <c r="E245" s="9">
        <v>108979539</v>
      </c>
      <c r="F245" s="142">
        <f t="shared" ref="F245:F249" si="0">+H245/G245</f>
        <v>2</v>
      </c>
      <c r="G245" s="131">
        <v>5600</v>
      </c>
      <c r="H245" s="131">
        <v>11200</v>
      </c>
    </row>
    <row r="246" spans="1:8" ht="67.5" x14ac:dyDescent="0.25">
      <c r="A246" s="7" t="s">
        <v>4208</v>
      </c>
      <c r="B246" s="9">
        <v>266</v>
      </c>
      <c r="C246" s="13">
        <v>45604</v>
      </c>
      <c r="D246" s="9" t="s">
        <v>2363</v>
      </c>
      <c r="E246" s="9">
        <v>44131933</v>
      </c>
      <c r="F246" s="142">
        <f t="shared" si="0"/>
        <v>40</v>
      </c>
      <c r="G246" s="131">
        <v>45</v>
      </c>
      <c r="H246" s="131">
        <v>1800</v>
      </c>
    </row>
    <row r="247" spans="1:8" ht="67.5" x14ac:dyDescent="0.25">
      <c r="A247" s="7" t="s">
        <v>4209</v>
      </c>
      <c r="B247" s="9">
        <v>266</v>
      </c>
      <c r="C247" s="13">
        <v>45604</v>
      </c>
      <c r="D247" s="9" t="s">
        <v>2363</v>
      </c>
      <c r="E247" s="9">
        <v>44131933</v>
      </c>
      <c r="F247" s="142">
        <f t="shared" si="0"/>
        <v>120</v>
      </c>
      <c r="G247" s="131">
        <v>19.3</v>
      </c>
      <c r="H247" s="131">
        <v>2316</v>
      </c>
    </row>
    <row r="248" spans="1:8" ht="40.5" x14ac:dyDescent="0.25">
      <c r="A248" s="7" t="s">
        <v>4210</v>
      </c>
      <c r="B248" s="9">
        <v>266</v>
      </c>
      <c r="C248" s="13">
        <v>45604</v>
      </c>
      <c r="D248" s="9" t="s">
        <v>1723</v>
      </c>
      <c r="E248" s="9">
        <v>4751124</v>
      </c>
      <c r="F248" s="142">
        <f t="shared" si="0"/>
        <v>50</v>
      </c>
      <c r="G248" s="131">
        <v>61.56</v>
      </c>
      <c r="H248" s="131">
        <v>3078</v>
      </c>
    </row>
    <row r="249" spans="1:8" ht="40.5" x14ac:dyDescent="0.25">
      <c r="A249" s="7" t="s">
        <v>4211</v>
      </c>
      <c r="B249" s="9">
        <v>266</v>
      </c>
      <c r="C249" s="13">
        <v>45604</v>
      </c>
      <c r="D249" s="9" t="s">
        <v>1723</v>
      </c>
      <c r="E249" s="9">
        <v>4751124</v>
      </c>
      <c r="F249" s="142">
        <f t="shared" si="0"/>
        <v>50</v>
      </c>
      <c r="G249" s="131">
        <v>155.13</v>
      </c>
      <c r="H249" s="131">
        <v>7756.5</v>
      </c>
    </row>
    <row r="250" spans="1:8" ht="40.5" x14ac:dyDescent="0.25">
      <c r="A250" s="7" t="s">
        <v>4212</v>
      </c>
      <c r="B250" s="9">
        <v>266</v>
      </c>
      <c r="C250" s="13">
        <v>45604</v>
      </c>
      <c r="D250" s="9" t="s">
        <v>1723</v>
      </c>
      <c r="E250" s="9">
        <v>4751124</v>
      </c>
      <c r="F250" s="142" t="s">
        <v>4213</v>
      </c>
      <c r="G250" s="131">
        <v>89.387</v>
      </c>
      <c r="H250" s="131">
        <v>7150.99</v>
      </c>
    </row>
    <row r="251" spans="1:8" ht="40.5" x14ac:dyDescent="0.25">
      <c r="A251" s="7" t="s">
        <v>4214</v>
      </c>
      <c r="B251" s="9">
        <v>266</v>
      </c>
      <c r="C251" s="13">
        <v>45604</v>
      </c>
      <c r="D251" s="9" t="s">
        <v>1723</v>
      </c>
      <c r="E251" s="9">
        <v>4751124</v>
      </c>
      <c r="F251" s="142">
        <f t="shared" ref="F251:F314" si="1">+H251/G251</f>
        <v>50</v>
      </c>
      <c r="G251" s="131">
        <v>38.795000000000002</v>
      </c>
      <c r="H251" s="131">
        <v>1939.75</v>
      </c>
    </row>
    <row r="252" spans="1:8" ht="40.5" x14ac:dyDescent="0.25">
      <c r="A252" s="7" t="s">
        <v>4215</v>
      </c>
      <c r="B252" s="9">
        <v>266</v>
      </c>
      <c r="C252" s="13">
        <v>45604</v>
      </c>
      <c r="D252" s="9" t="s">
        <v>1723</v>
      </c>
      <c r="E252" s="9">
        <v>4751124</v>
      </c>
      <c r="F252" s="142">
        <f t="shared" si="1"/>
        <v>50</v>
      </c>
      <c r="G252" s="131">
        <v>43.560400000000001</v>
      </c>
      <c r="H252" s="131">
        <v>2178.02</v>
      </c>
    </row>
    <row r="253" spans="1:8" ht="40.5" x14ac:dyDescent="0.25">
      <c r="A253" s="7" t="s">
        <v>4216</v>
      </c>
      <c r="B253" s="9">
        <v>266</v>
      </c>
      <c r="C253" s="13">
        <v>45604</v>
      </c>
      <c r="D253" s="9" t="s">
        <v>1723</v>
      </c>
      <c r="E253" s="9">
        <v>4751124</v>
      </c>
      <c r="F253" s="142">
        <f t="shared" si="1"/>
        <v>8</v>
      </c>
      <c r="G253" s="131">
        <v>217.55799999999999</v>
      </c>
      <c r="H253" s="131">
        <v>1740.4639999999999</v>
      </c>
    </row>
    <row r="254" spans="1:8" ht="40.5" x14ac:dyDescent="0.25">
      <c r="A254" s="7" t="s">
        <v>4217</v>
      </c>
      <c r="B254" s="9">
        <v>266</v>
      </c>
      <c r="C254" s="13">
        <v>45604</v>
      </c>
      <c r="D254" s="9" t="s">
        <v>1723</v>
      </c>
      <c r="E254" s="9">
        <v>4751124</v>
      </c>
      <c r="F254" s="142" t="s">
        <v>4218</v>
      </c>
      <c r="G254" s="131">
        <v>325.58</v>
      </c>
      <c r="H254" s="131">
        <v>4883.74</v>
      </c>
    </row>
    <row r="255" spans="1:8" ht="40.5" x14ac:dyDescent="0.25">
      <c r="A255" s="7" t="s">
        <v>4219</v>
      </c>
      <c r="B255" s="9">
        <v>266</v>
      </c>
      <c r="C255" s="13">
        <v>45604</v>
      </c>
      <c r="D255" s="9" t="s">
        <v>1723</v>
      </c>
      <c r="E255" s="9">
        <v>4751124</v>
      </c>
      <c r="F255" s="142" t="s">
        <v>4220</v>
      </c>
      <c r="G255" s="131">
        <v>79.158000000000001</v>
      </c>
      <c r="H255" s="131">
        <v>2374.73</v>
      </c>
    </row>
    <row r="256" spans="1:8" ht="40.5" x14ac:dyDescent="0.25">
      <c r="A256" s="7" t="s">
        <v>4221</v>
      </c>
      <c r="B256" s="9">
        <v>266</v>
      </c>
      <c r="C256" s="13">
        <v>45604</v>
      </c>
      <c r="D256" s="9" t="s">
        <v>1723</v>
      </c>
      <c r="E256" s="9">
        <v>4751124</v>
      </c>
      <c r="F256" s="142">
        <f t="shared" si="1"/>
        <v>36</v>
      </c>
      <c r="G256" s="131">
        <v>72.808000000000007</v>
      </c>
      <c r="H256" s="131">
        <v>2621.0880000000002</v>
      </c>
    </row>
    <row r="257" spans="1:8" ht="40.5" x14ac:dyDescent="0.25">
      <c r="A257" s="7" t="s">
        <v>4222</v>
      </c>
      <c r="B257" s="9">
        <v>266</v>
      </c>
      <c r="C257" s="13">
        <v>45604</v>
      </c>
      <c r="D257" s="9" t="s">
        <v>1723</v>
      </c>
      <c r="E257" s="9">
        <v>4751124</v>
      </c>
      <c r="F257" s="142">
        <f t="shared" si="1"/>
        <v>10</v>
      </c>
      <c r="G257" s="131">
        <v>140.98599999999999</v>
      </c>
      <c r="H257" s="131">
        <v>1409.86</v>
      </c>
    </row>
    <row r="258" spans="1:8" ht="40.5" x14ac:dyDescent="0.25">
      <c r="A258" s="7" t="s">
        <v>4223</v>
      </c>
      <c r="B258" s="9">
        <v>266</v>
      </c>
      <c r="C258" s="13">
        <v>45604</v>
      </c>
      <c r="D258" s="9" t="s">
        <v>1723</v>
      </c>
      <c r="E258" s="9">
        <v>4751124</v>
      </c>
      <c r="F258" s="142" t="s">
        <v>4224</v>
      </c>
      <c r="G258" s="131">
        <v>102.84399999999999</v>
      </c>
      <c r="H258" s="131">
        <v>20568.89</v>
      </c>
    </row>
    <row r="259" spans="1:8" ht="40.5" x14ac:dyDescent="0.25">
      <c r="A259" s="7" t="s">
        <v>4225</v>
      </c>
      <c r="B259" s="9">
        <v>266</v>
      </c>
      <c r="C259" s="13">
        <v>45604</v>
      </c>
      <c r="D259" s="9" t="s">
        <v>1723</v>
      </c>
      <c r="E259" s="9">
        <v>4751124</v>
      </c>
      <c r="F259" s="142">
        <f t="shared" si="1"/>
        <v>50</v>
      </c>
      <c r="G259" s="131">
        <v>77.89</v>
      </c>
      <c r="H259" s="131">
        <v>3894.5</v>
      </c>
    </row>
    <row r="260" spans="1:8" ht="40.5" x14ac:dyDescent="0.25">
      <c r="A260" s="7" t="s">
        <v>4226</v>
      </c>
      <c r="B260" s="9">
        <v>266</v>
      </c>
      <c r="C260" s="13">
        <v>45604</v>
      </c>
      <c r="D260" s="9" t="s">
        <v>1723</v>
      </c>
      <c r="E260" s="9">
        <v>4751124</v>
      </c>
      <c r="F260" s="142" t="s">
        <v>4224</v>
      </c>
      <c r="G260" s="131">
        <v>85.688999999999993</v>
      </c>
      <c r="H260" s="131">
        <v>17137.82</v>
      </c>
    </row>
    <row r="261" spans="1:8" ht="40.5" x14ac:dyDescent="0.25">
      <c r="A261" s="7" t="s">
        <v>4227</v>
      </c>
      <c r="B261" s="9">
        <v>266</v>
      </c>
      <c r="C261" s="13">
        <v>45604</v>
      </c>
      <c r="D261" s="9" t="s">
        <v>1723</v>
      </c>
      <c r="E261" s="9">
        <v>4751124</v>
      </c>
      <c r="F261" s="142" t="s">
        <v>4228</v>
      </c>
      <c r="G261" s="131">
        <v>71.218999999999994</v>
      </c>
      <c r="H261" s="131">
        <v>7121.94</v>
      </c>
    </row>
    <row r="262" spans="1:8" ht="40.5" x14ac:dyDescent="0.25">
      <c r="A262" s="7" t="s">
        <v>4229</v>
      </c>
      <c r="B262" s="9">
        <v>266</v>
      </c>
      <c r="C262" s="13">
        <v>45604</v>
      </c>
      <c r="D262" s="9" t="s">
        <v>2805</v>
      </c>
      <c r="E262" s="9">
        <v>5974488</v>
      </c>
      <c r="F262" s="142" t="s">
        <v>4230</v>
      </c>
      <c r="G262" s="131">
        <v>518.27</v>
      </c>
      <c r="H262" s="131">
        <v>1036.55</v>
      </c>
    </row>
    <row r="263" spans="1:8" ht="40.5" x14ac:dyDescent="0.25">
      <c r="A263" s="7" t="s">
        <v>4231</v>
      </c>
      <c r="B263" s="9">
        <v>266</v>
      </c>
      <c r="C263" s="13">
        <v>45604</v>
      </c>
      <c r="D263" s="9" t="s">
        <v>2805</v>
      </c>
      <c r="E263" s="9">
        <v>5974488</v>
      </c>
      <c r="F263" s="142" t="s">
        <v>4232</v>
      </c>
      <c r="G263" s="131">
        <v>439.07</v>
      </c>
      <c r="H263" s="131">
        <v>1317.22</v>
      </c>
    </row>
    <row r="264" spans="1:8" ht="40.5" x14ac:dyDescent="0.25">
      <c r="A264" s="7" t="s">
        <v>4233</v>
      </c>
      <c r="B264" s="9">
        <v>266</v>
      </c>
      <c r="C264" s="13">
        <v>45604</v>
      </c>
      <c r="D264" s="9" t="s">
        <v>2802</v>
      </c>
      <c r="E264" s="9">
        <v>84212489</v>
      </c>
      <c r="F264" s="142">
        <f t="shared" si="1"/>
        <v>100</v>
      </c>
      <c r="G264" s="131">
        <v>38.619999999999997</v>
      </c>
      <c r="H264" s="131">
        <v>3861.9999999999995</v>
      </c>
    </row>
    <row r="265" spans="1:8" ht="40.5" x14ac:dyDescent="0.25">
      <c r="A265" s="7" t="s">
        <v>4234</v>
      </c>
      <c r="B265" s="9">
        <v>266</v>
      </c>
      <c r="C265" s="13">
        <v>45604</v>
      </c>
      <c r="D265" s="9" t="s">
        <v>2802</v>
      </c>
      <c r="E265" s="9">
        <v>84212489</v>
      </c>
      <c r="F265" s="142">
        <f t="shared" si="1"/>
        <v>100</v>
      </c>
      <c r="G265" s="131">
        <v>33.729999999999997</v>
      </c>
      <c r="H265" s="131">
        <v>3372.9999999999995</v>
      </c>
    </row>
    <row r="266" spans="1:8" ht="40.5" x14ac:dyDescent="0.25">
      <c r="A266" s="7" t="s">
        <v>4235</v>
      </c>
      <c r="B266" s="9">
        <v>266</v>
      </c>
      <c r="C266" s="13">
        <v>45604</v>
      </c>
      <c r="D266" s="9" t="s">
        <v>2802</v>
      </c>
      <c r="E266" s="9">
        <v>84212489</v>
      </c>
      <c r="F266" s="142" t="s">
        <v>4236</v>
      </c>
      <c r="G266" s="131">
        <v>2</v>
      </c>
      <c r="H266" s="131">
        <v>2000</v>
      </c>
    </row>
    <row r="267" spans="1:8" ht="40.5" x14ac:dyDescent="0.25">
      <c r="A267" s="7" t="s">
        <v>4237</v>
      </c>
      <c r="B267" s="9">
        <v>266</v>
      </c>
      <c r="C267" s="13">
        <v>45604</v>
      </c>
      <c r="D267" s="9" t="s">
        <v>2790</v>
      </c>
      <c r="E267" s="9">
        <v>326895</v>
      </c>
      <c r="F267" s="142">
        <f t="shared" si="1"/>
        <v>100</v>
      </c>
      <c r="G267" s="131">
        <v>10.5</v>
      </c>
      <c r="H267" s="131">
        <v>1050</v>
      </c>
    </row>
    <row r="268" spans="1:8" ht="40.5" x14ac:dyDescent="0.25">
      <c r="A268" s="7" t="s">
        <v>4238</v>
      </c>
      <c r="B268" s="9">
        <v>266</v>
      </c>
      <c r="C268" s="13">
        <v>45604</v>
      </c>
      <c r="D268" s="9" t="s">
        <v>2790</v>
      </c>
      <c r="E268" s="9">
        <v>326895</v>
      </c>
      <c r="F268" s="142">
        <f t="shared" si="1"/>
        <v>375</v>
      </c>
      <c r="G268" s="131">
        <v>17</v>
      </c>
      <c r="H268" s="131">
        <v>6375</v>
      </c>
    </row>
    <row r="269" spans="1:8" ht="40.5" x14ac:dyDescent="0.25">
      <c r="A269" s="7" t="s">
        <v>4239</v>
      </c>
      <c r="B269" s="9">
        <v>266</v>
      </c>
      <c r="C269" s="13">
        <v>45604</v>
      </c>
      <c r="D269" s="9" t="s">
        <v>2790</v>
      </c>
      <c r="E269" s="9">
        <v>326895</v>
      </c>
      <c r="F269" s="142">
        <f t="shared" si="1"/>
        <v>300</v>
      </c>
      <c r="G269" s="131">
        <v>6.85</v>
      </c>
      <c r="H269" s="131">
        <v>2055</v>
      </c>
    </row>
    <row r="270" spans="1:8" ht="40.5" x14ac:dyDescent="0.25">
      <c r="A270" s="7" t="s">
        <v>4240</v>
      </c>
      <c r="B270" s="9">
        <v>266</v>
      </c>
      <c r="C270" s="13">
        <v>45604</v>
      </c>
      <c r="D270" s="9" t="s">
        <v>1729</v>
      </c>
      <c r="E270" s="9">
        <v>49436384</v>
      </c>
      <c r="F270" s="142">
        <f t="shared" si="1"/>
        <v>75</v>
      </c>
      <c r="G270" s="131">
        <v>127.42</v>
      </c>
      <c r="H270" s="131">
        <v>9556.5</v>
      </c>
    </row>
    <row r="271" spans="1:8" ht="40.5" x14ac:dyDescent="0.25">
      <c r="A271" s="7" t="s">
        <v>4241</v>
      </c>
      <c r="B271" s="9">
        <v>266</v>
      </c>
      <c r="C271" s="13">
        <v>45604</v>
      </c>
      <c r="D271" s="9" t="s">
        <v>1729</v>
      </c>
      <c r="E271" s="9">
        <v>49436384</v>
      </c>
      <c r="F271" s="142">
        <f t="shared" si="1"/>
        <v>13.000000000000002</v>
      </c>
      <c r="G271" s="131">
        <v>161.81</v>
      </c>
      <c r="H271" s="131">
        <v>2103.5300000000002</v>
      </c>
    </row>
    <row r="272" spans="1:8" ht="40.5" x14ac:dyDescent="0.25">
      <c r="A272" s="7" t="s">
        <v>4242</v>
      </c>
      <c r="B272" s="9">
        <v>266</v>
      </c>
      <c r="C272" s="13">
        <v>45604</v>
      </c>
      <c r="D272" s="9" t="s">
        <v>1729</v>
      </c>
      <c r="E272" s="9">
        <v>49436384</v>
      </c>
      <c r="F272" s="142">
        <f t="shared" si="1"/>
        <v>4</v>
      </c>
      <c r="G272" s="131">
        <v>765.3</v>
      </c>
      <c r="H272" s="131">
        <v>3061.2</v>
      </c>
    </row>
    <row r="273" spans="1:8" ht="40.5" x14ac:dyDescent="0.25">
      <c r="A273" s="7" t="s">
        <v>4243</v>
      </c>
      <c r="B273" s="9">
        <v>266</v>
      </c>
      <c r="C273" s="13">
        <v>45604</v>
      </c>
      <c r="D273" s="9" t="s">
        <v>1729</v>
      </c>
      <c r="E273" s="9">
        <v>49436384</v>
      </c>
      <c r="F273" s="142" t="s">
        <v>4244</v>
      </c>
      <c r="G273" s="131">
        <v>95.63</v>
      </c>
      <c r="H273" s="131">
        <v>4781.28</v>
      </c>
    </row>
    <row r="274" spans="1:8" ht="40.5" x14ac:dyDescent="0.25">
      <c r="A274" s="7" t="s">
        <v>4245</v>
      </c>
      <c r="B274" s="9">
        <v>266</v>
      </c>
      <c r="C274" s="13">
        <v>45604</v>
      </c>
      <c r="D274" s="9" t="s">
        <v>1729</v>
      </c>
      <c r="E274" s="9">
        <v>49436384</v>
      </c>
      <c r="F274" s="142">
        <f t="shared" si="1"/>
        <v>5</v>
      </c>
      <c r="G274" s="131">
        <v>517.96</v>
      </c>
      <c r="H274" s="131">
        <v>2589.8000000000002</v>
      </c>
    </row>
    <row r="275" spans="1:8" ht="40.5" x14ac:dyDescent="0.25">
      <c r="A275" s="7" t="s">
        <v>4246</v>
      </c>
      <c r="B275" s="9">
        <v>266</v>
      </c>
      <c r="C275" s="13">
        <v>45604</v>
      </c>
      <c r="D275" s="9" t="s">
        <v>1729</v>
      </c>
      <c r="E275" s="9">
        <v>49436384</v>
      </c>
      <c r="F275" s="142">
        <f t="shared" si="1"/>
        <v>42</v>
      </c>
      <c r="G275" s="131">
        <v>70.510000000000005</v>
      </c>
      <c r="H275" s="131">
        <v>2961.42</v>
      </c>
    </row>
    <row r="276" spans="1:8" ht="40.5" x14ac:dyDescent="0.25">
      <c r="A276" s="7" t="s">
        <v>4247</v>
      </c>
      <c r="B276" s="9">
        <v>266</v>
      </c>
      <c r="C276" s="13">
        <v>45604</v>
      </c>
      <c r="D276" s="9" t="s">
        <v>1729</v>
      </c>
      <c r="E276" s="9">
        <v>49436384</v>
      </c>
      <c r="F276" s="142">
        <f t="shared" si="1"/>
        <v>50</v>
      </c>
      <c r="G276" s="131">
        <v>70.16</v>
      </c>
      <c r="H276" s="131">
        <v>3508</v>
      </c>
    </row>
    <row r="277" spans="1:8" ht="40.5" x14ac:dyDescent="0.25">
      <c r="A277" s="7" t="s">
        <v>4248</v>
      </c>
      <c r="B277" s="9">
        <v>266</v>
      </c>
      <c r="C277" s="13">
        <v>45604</v>
      </c>
      <c r="D277" s="9" t="s">
        <v>2786</v>
      </c>
      <c r="E277" s="9">
        <v>39440680</v>
      </c>
      <c r="F277" s="142">
        <f t="shared" si="1"/>
        <v>75</v>
      </c>
      <c r="G277" s="131">
        <v>35</v>
      </c>
      <c r="H277" s="131">
        <v>2625</v>
      </c>
    </row>
    <row r="278" spans="1:8" ht="40.5" x14ac:dyDescent="0.25">
      <c r="A278" s="7" t="s">
        <v>4249</v>
      </c>
      <c r="B278" s="9">
        <v>266</v>
      </c>
      <c r="C278" s="13">
        <v>45604</v>
      </c>
      <c r="D278" s="9" t="s">
        <v>2786</v>
      </c>
      <c r="E278" s="9">
        <v>39440680</v>
      </c>
      <c r="F278" s="142">
        <f t="shared" si="1"/>
        <v>20</v>
      </c>
      <c r="G278" s="131">
        <v>387</v>
      </c>
      <c r="H278" s="131">
        <v>7740</v>
      </c>
    </row>
    <row r="279" spans="1:8" ht="40.5" x14ac:dyDescent="0.25">
      <c r="A279" s="7" t="s">
        <v>4250</v>
      </c>
      <c r="B279" s="9">
        <v>266</v>
      </c>
      <c r="C279" s="13">
        <v>45604</v>
      </c>
      <c r="D279" s="9" t="s">
        <v>1816</v>
      </c>
      <c r="E279" s="9">
        <v>7151667</v>
      </c>
      <c r="F279" s="142">
        <f t="shared" si="1"/>
        <v>30</v>
      </c>
      <c r="G279" s="131">
        <v>64</v>
      </c>
      <c r="H279" s="131">
        <v>1920</v>
      </c>
    </row>
    <row r="280" spans="1:8" ht="40.5" x14ac:dyDescent="0.25">
      <c r="A280" s="7" t="s">
        <v>4251</v>
      </c>
      <c r="B280" s="9">
        <v>266</v>
      </c>
      <c r="C280" s="13">
        <v>45604</v>
      </c>
      <c r="D280" s="9" t="s">
        <v>762</v>
      </c>
      <c r="E280" s="9">
        <v>111226570</v>
      </c>
      <c r="F280" s="142">
        <f t="shared" si="1"/>
        <v>150</v>
      </c>
      <c r="G280" s="131">
        <v>94</v>
      </c>
      <c r="H280" s="131">
        <v>14100</v>
      </c>
    </row>
    <row r="281" spans="1:8" ht="40.5" x14ac:dyDescent="0.25">
      <c r="A281" s="7" t="s">
        <v>4252</v>
      </c>
      <c r="B281" s="9">
        <v>266</v>
      </c>
      <c r="C281" s="13">
        <v>45604</v>
      </c>
      <c r="D281" s="9" t="s">
        <v>762</v>
      </c>
      <c r="E281" s="9">
        <v>111226570</v>
      </c>
      <c r="F281" s="142">
        <f t="shared" si="1"/>
        <v>280</v>
      </c>
      <c r="G281" s="131">
        <v>8</v>
      </c>
      <c r="H281" s="131">
        <v>2240</v>
      </c>
    </row>
    <row r="282" spans="1:8" ht="40.5" x14ac:dyDescent="0.25">
      <c r="A282" s="7" t="s">
        <v>4253</v>
      </c>
      <c r="B282" s="9">
        <v>266</v>
      </c>
      <c r="C282" s="13">
        <v>45604</v>
      </c>
      <c r="D282" s="9" t="s">
        <v>762</v>
      </c>
      <c r="E282" s="9">
        <v>111226570</v>
      </c>
      <c r="F282" s="142" t="s">
        <v>4254</v>
      </c>
      <c r="G282" s="131">
        <v>1.1000000000000001</v>
      </c>
      <c r="H282" s="131">
        <v>3300.0000000000005</v>
      </c>
    </row>
    <row r="283" spans="1:8" ht="40.5" x14ac:dyDescent="0.25">
      <c r="A283" s="7" t="s">
        <v>4255</v>
      </c>
      <c r="B283" s="9">
        <v>291</v>
      </c>
      <c r="C283" s="13">
        <v>45604</v>
      </c>
      <c r="D283" s="9" t="s">
        <v>4132</v>
      </c>
      <c r="E283" s="9">
        <v>36853305</v>
      </c>
      <c r="F283" s="142">
        <f t="shared" si="1"/>
        <v>1</v>
      </c>
      <c r="G283" s="131">
        <v>1500</v>
      </c>
      <c r="H283" s="131">
        <v>1500</v>
      </c>
    </row>
    <row r="284" spans="1:8" ht="94.5" x14ac:dyDescent="0.25">
      <c r="A284" s="9" t="s">
        <v>4256</v>
      </c>
      <c r="B284" s="9">
        <v>196</v>
      </c>
      <c r="C284" s="13">
        <v>45604</v>
      </c>
      <c r="D284" s="9" t="s">
        <v>1200</v>
      </c>
      <c r="E284" s="9">
        <v>5908248</v>
      </c>
      <c r="F284" s="142">
        <f t="shared" si="1"/>
        <v>1</v>
      </c>
      <c r="G284" s="131">
        <v>24980</v>
      </c>
      <c r="H284" s="131">
        <v>24980</v>
      </c>
    </row>
    <row r="285" spans="1:8" ht="54" x14ac:dyDescent="0.25">
      <c r="A285" s="9" t="s">
        <v>4257</v>
      </c>
      <c r="B285" s="9">
        <v>196</v>
      </c>
      <c r="C285" s="13">
        <v>45604</v>
      </c>
      <c r="D285" s="9" t="s">
        <v>1200</v>
      </c>
      <c r="E285" s="9">
        <v>5908248</v>
      </c>
      <c r="F285" s="142">
        <f t="shared" si="1"/>
        <v>1</v>
      </c>
      <c r="G285" s="131">
        <v>24938.2</v>
      </c>
      <c r="H285" s="131">
        <v>24938.2</v>
      </c>
    </row>
    <row r="286" spans="1:8" ht="81" x14ac:dyDescent="0.25">
      <c r="A286" s="7" t="s">
        <v>4258</v>
      </c>
      <c r="B286" s="9">
        <v>171</v>
      </c>
      <c r="C286" s="13">
        <v>45607</v>
      </c>
      <c r="D286" s="9" t="s">
        <v>1295</v>
      </c>
      <c r="E286" s="9">
        <v>66545463</v>
      </c>
      <c r="F286" s="142">
        <f t="shared" si="1"/>
        <v>1</v>
      </c>
      <c r="G286" s="131">
        <v>3043</v>
      </c>
      <c r="H286" s="131">
        <v>3043</v>
      </c>
    </row>
    <row r="287" spans="1:8" ht="40.5" x14ac:dyDescent="0.25">
      <c r="A287" s="7" t="s">
        <v>4259</v>
      </c>
      <c r="B287" s="9">
        <v>322</v>
      </c>
      <c r="C287" s="13">
        <v>45607</v>
      </c>
      <c r="D287" s="9" t="s">
        <v>1374</v>
      </c>
      <c r="E287" s="9">
        <v>23298561</v>
      </c>
      <c r="F287" s="142">
        <f t="shared" si="1"/>
        <v>1</v>
      </c>
      <c r="G287" s="131">
        <v>2160.5</v>
      </c>
      <c r="H287" s="131">
        <v>2160.5</v>
      </c>
    </row>
    <row r="288" spans="1:8" ht="67.5" x14ac:dyDescent="0.25">
      <c r="A288" s="7" t="s">
        <v>4260</v>
      </c>
      <c r="B288" s="9">
        <v>171</v>
      </c>
      <c r="C288" s="13">
        <v>45607</v>
      </c>
      <c r="D288" s="143" t="s">
        <v>3549</v>
      </c>
      <c r="E288" s="9">
        <v>116468386</v>
      </c>
      <c r="F288" s="142">
        <f t="shared" si="1"/>
        <v>2</v>
      </c>
      <c r="G288" s="131">
        <v>1350</v>
      </c>
      <c r="H288" s="131">
        <v>2700</v>
      </c>
    </row>
    <row r="289" spans="1:8" ht="108" x14ac:dyDescent="0.25">
      <c r="A289" s="7" t="s">
        <v>4261</v>
      </c>
      <c r="B289" s="9">
        <v>121</v>
      </c>
      <c r="C289" s="13">
        <v>45607</v>
      </c>
      <c r="D289" s="9" t="s">
        <v>1499</v>
      </c>
      <c r="E289" s="9">
        <v>37916270</v>
      </c>
      <c r="F289" s="142">
        <f t="shared" si="1"/>
        <v>1</v>
      </c>
      <c r="G289" s="131">
        <v>14760</v>
      </c>
      <c r="H289" s="131">
        <v>14760</v>
      </c>
    </row>
    <row r="290" spans="1:8" ht="189" x14ac:dyDescent="0.25">
      <c r="A290" s="7" t="s">
        <v>4262</v>
      </c>
      <c r="B290" s="9">
        <v>171</v>
      </c>
      <c r="C290" s="13">
        <v>45608</v>
      </c>
      <c r="D290" s="9" t="s">
        <v>4263</v>
      </c>
      <c r="E290" s="9">
        <v>72809612</v>
      </c>
      <c r="F290" s="142">
        <f t="shared" si="1"/>
        <v>1</v>
      </c>
      <c r="G290" s="131">
        <v>24625</v>
      </c>
      <c r="H290" s="131">
        <v>24625</v>
      </c>
    </row>
    <row r="291" spans="1:8" ht="54" x14ac:dyDescent="0.25">
      <c r="A291" s="7" t="s">
        <v>4264</v>
      </c>
      <c r="B291" s="9">
        <v>322</v>
      </c>
      <c r="C291" s="13">
        <v>45608</v>
      </c>
      <c r="D291" s="9" t="s">
        <v>2226</v>
      </c>
      <c r="E291" s="9">
        <v>62869396</v>
      </c>
      <c r="F291" s="142">
        <f t="shared" si="1"/>
        <v>10</v>
      </c>
      <c r="G291" s="131">
        <v>1200</v>
      </c>
      <c r="H291" s="131">
        <v>12000</v>
      </c>
    </row>
    <row r="292" spans="1:8" ht="94.5" x14ac:dyDescent="0.25">
      <c r="A292" s="7" t="s">
        <v>4265</v>
      </c>
      <c r="B292" s="9">
        <v>299</v>
      </c>
      <c r="C292" s="13">
        <v>45609</v>
      </c>
      <c r="D292" s="9" t="s">
        <v>2592</v>
      </c>
      <c r="E292" s="9">
        <v>25917579</v>
      </c>
      <c r="F292" s="142">
        <f t="shared" si="1"/>
        <v>1</v>
      </c>
      <c r="G292" s="131">
        <v>2154</v>
      </c>
      <c r="H292" s="131">
        <v>2154</v>
      </c>
    </row>
    <row r="293" spans="1:8" ht="40.5" x14ac:dyDescent="0.25">
      <c r="A293" s="7" t="s">
        <v>4266</v>
      </c>
      <c r="B293" s="9">
        <v>299</v>
      </c>
      <c r="C293" s="13">
        <v>45610</v>
      </c>
      <c r="D293" s="9" t="s">
        <v>3314</v>
      </c>
      <c r="E293" s="9">
        <v>322954</v>
      </c>
      <c r="F293" s="142">
        <f t="shared" si="1"/>
        <v>1</v>
      </c>
      <c r="G293" s="131">
        <v>6172.2</v>
      </c>
      <c r="H293" s="131">
        <v>6172.2</v>
      </c>
    </row>
    <row r="294" spans="1:8" ht="54" x14ac:dyDescent="0.25">
      <c r="A294" s="7" t="s">
        <v>4267</v>
      </c>
      <c r="B294" s="9">
        <v>169</v>
      </c>
      <c r="C294" s="13">
        <v>45610</v>
      </c>
      <c r="D294" s="9" t="s">
        <v>1434</v>
      </c>
      <c r="E294" s="9">
        <v>12128570</v>
      </c>
      <c r="F294" s="142">
        <f t="shared" si="1"/>
        <v>1</v>
      </c>
      <c r="G294" s="131">
        <v>18218.59</v>
      </c>
      <c r="H294" s="131">
        <v>18218.59</v>
      </c>
    </row>
    <row r="295" spans="1:8" ht="135" x14ac:dyDescent="0.25">
      <c r="A295" s="7" t="s">
        <v>4268</v>
      </c>
      <c r="B295" s="9">
        <v>121</v>
      </c>
      <c r="C295" s="13">
        <v>45610</v>
      </c>
      <c r="D295" s="9" t="s">
        <v>4269</v>
      </c>
      <c r="E295" s="9">
        <v>112516505</v>
      </c>
      <c r="F295" s="142">
        <f t="shared" si="1"/>
        <v>1</v>
      </c>
      <c r="G295" s="131">
        <v>3500</v>
      </c>
      <c r="H295" s="131">
        <v>3500</v>
      </c>
    </row>
    <row r="296" spans="1:8" ht="54" x14ac:dyDescent="0.25">
      <c r="A296" s="7" t="s">
        <v>4270</v>
      </c>
      <c r="B296" s="9">
        <v>241</v>
      </c>
      <c r="C296" s="13">
        <v>45610</v>
      </c>
      <c r="D296" s="9" t="s">
        <v>3127</v>
      </c>
      <c r="E296" s="9">
        <v>979767</v>
      </c>
      <c r="F296" s="142">
        <f t="shared" si="1"/>
        <v>1</v>
      </c>
      <c r="G296" s="131">
        <v>22195</v>
      </c>
      <c r="H296" s="131">
        <v>22195</v>
      </c>
    </row>
    <row r="297" spans="1:8" ht="108" x14ac:dyDescent="0.25">
      <c r="A297" s="7" t="s">
        <v>4271</v>
      </c>
      <c r="B297" s="9">
        <v>121</v>
      </c>
      <c r="C297" s="13">
        <v>45611</v>
      </c>
      <c r="D297" s="9" t="s">
        <v>4205</v>
      </c>
      <c r="E297" s="9" t="s">
        <v>556</v>
      </c>
      <c r="F297" s="142">
        <f t="shared" si="1"/>
        <v>1</v>
      </c>
      <c r="G297" s="131">
        <v>23190</v>
      </c>
      <c r="H297" s="131">
        <v>23190</v>
      </c>
    </row>
    <row r="298" spans="1:8" ht="81" x14ac:dyDescent="0.25">
      <c r="A298" s="7" t="s">
        <v>4272</v>
      </c>
      <c r="B298" s="9">
        <v>196</v>
      </c>
      <c r="C298" s="13">
        <v>45611</v>
      </c>
      <c r="D298" s="9" t="s">
        <v>4273</v>
      </c>
      <c r="E298" s="9">
        <v>6785328</v>
      </c>
      <c r="F298" s="142">
        <f t="shared" si="1"/>
        <v>13</v>
      </c>
      <c r="G298" s="131">
        <v>1400</v>
      </c>
      <c r="H298" s="131">
        <v>18200</v>
      </c>
    </row>
    <row r="299" spans="1:8" ht="81" x14ac:dyDescent="0.25">
      <c r="A299" s="7" t="s">
        <v>4274</v>
      </c>
      <c r="B299" s="9">
        <v>196</v>
      </c>
      <c r="C299" s="13">
        <v>45611</v>
      </c>
      <c r="D299" s="9" t="s">
        <v>4275</v>
      </c>
      <c r="E299" s="9">
        <v>9497021</v>
      </c>
      <c r="F299" s="142">
        <f t="shared" si="1"/>
        <v>150</v>
      </c>
      <c r="G299" s="131">
        <v>60.8</v>
      </c>
      <c r="H299" s="131">
        <v>9120</v>
      </c>
    </row>
    <row r="300" spans="1:8" ht="67.5" x14ac:dyDescent="0.25">
      <c r="A300" s="7" t="s">
        <v>4276</v>
      </c>
      <c r="B300" s="9">
        <v>121</v>
      </c>
      <c r="C300" s="13">
        <v>45611</v>
      </c>
      <c r="D300" s="9" t="s">
        <v>4277</v>
      </c>
      <c r="E300" s="9">
        <v>44872712</v>
      </c>
      <c r="F300" s="142">
        <f t="shared" si="1"/>
        <v>312</v>
      </c>
      <c r="G300" s="131">
        <v>80</v>
      </c>
      <c r="H300" s="131">
        <v>24960</v>
      </c>
    </row>
    <row r="301" spans="1:8" ht="54" x14ac:dyDescent="0.25">
      <c r="A301" s="7" t="s">
        <v>4278</v>
      </c>
      <c r="B301" s="9">
        <v>121</v>
      </c>
      <c r="C301" s="13">
        <v>45611</v>
      </c>
      <c r="D301" s="9" t="s">
        <v>4279</v>
      </c>
      <c r="E301" s="9">
        <v>7764456</v>
      </c>
      <c r="F301" s="142">
        <f t="shared" si="1"/>
        <v>1</v>
      </c>
      <c r="G301" s="131">
        <v>4000</v>
      </c>
      <c r="H301" s="131">
        <v>4000</v>
      </c>
    </row>
    <row r="302" spans="1:8" ht="40.5" x14ac:dyDescent="0.25">
      <c r="A302" s="7" t="s">
        <v>4280</v>
      </c>
      <c r="B302" s="9">
        <v>241</v>
      </c>
      <c r="C302" s="13">
        <v>45611</v>
      </c>
      <c r="D302" s="9" t="s">
        <v>4281</v>
      </c>
      <c r="E302" s="9">
        <v>8189307</v>
      </c>
      <c r="F302" s="142">
        <f t="shared" si="1"/>
        <v>1</v>
      </c>
      <c r="G302" s="131">
        <v>1100</v>
      </c>
      <c r="H302" s="131">
        <v>1100</v>
      </c>
    </row>
    <row r="303" spans="1:8" ht="40.5" x14ac:dyDescent="0.25">
      <c r="A303" s="7" t="s">
        <v>4282</v>
      </c>
      <c r="B303" s="9">
        <v>267</v>
      </c>
      <c r="C303" s="13">
        <v>45611</v>
      </c>
      <c r="D303" s="9" t="s">
        <v>917</v>
      </c>
      <c r="E303" s="9">
        <v>48327581</v>
      </c>
      <c r="F303" s="142">
        <f t="shared" si="1"/>
        <v>1</v>
      </c>
      <c r="G303" s="131">
        <v>7886.86</v>
      </c>
      <c r="H303" s="131">
        <v>7886.86</v>
      </c>
    </row>
    <row r="304" spans="1:8" ht="27" x14ac:dyDescent="0.25">
      <c r="A304" s="7" t="s">
        <v>4283</v>
      </c>
      <c r="B304" s="9">
        <v>298</v>
      </c>
      <c r="C304" s="13">
        <v>45611</v>
      </c>
      <c r="D304" s="9" t="s">
        <v>3386</v>
      </c>
      <c r="E304" s="9">
        <v>25018760</v>
      </c>
      <c r="F304" s="142">
        <f t="shared" si="1"/>
        <v>1</v>
      </c>
      <c r="G304" s="131">
        <v>3300</v>
      </c>
      <c r="H304" s="131">
        <v>3300</v>
      </c>
    </row>
    <row r="305" spans="1:8" ht="40.5" x14ac:dyDescent="0.25">
      <c r="A305" s="7" t="s">
        <v>4284</v>
      </c>
      <c r="B305" s="9">
        <v>322</v>
      </c>
      <c r="C305" s="13">
        <v>45614</v>
      </c>
      <c r="D305" s="9" t="s">
        <v>4285</v>
      </c>
      <c r="E305" s="9">
        <v>40355128</v>
      </c>
      <c r="F305" s="142">
        <f t="shared" si="1"/>
        <v>6</v>
      </c>
      <c r="G305" s="131">
        <v>750</v>
      </c>
      <c r="H305" s="131">
        <v>4500</v>
      </c>
    </row>
    <row r="306" spans="1:8" ht="67.5" x14ac:dyDescent="0.25">
      <c r="A306" s="7" t="s">
        <v>4286</v>
      </c>
      <c r="B306" s="9">
        <v>165</v>
      </c>
      <c r="C306" s="13">
        <v>45614</v>
      </c>
      <c r="D306" s="9" t="s">
        <v>4182</v>
      </c>
      <c r="E306" s="9">
        <v>102267669</v>
      </c>
      <c r="F306" s="142" t="s">
        <v>4230</v>
      </c>
      <c r="G306" s="131">
        <v>2500</v>
      </c>
      <c r="H306" s="131">
        <v>4400</v>
      </c>
    </row>
    <row r="307" spans="1:8" ht="67.5" x14ac:dyDescent="0.25">
      <c r="A307" s="7" t="s">
        <v>4287</v>
      </c>
      <c r="B307" s="9">
        <v>196</v>
      </c>
      <c r="C307" s="13">
        <v>45615</v>
      </c>
      <c r="D307" s="9" t="s">
        <v>4288</v>
      </c>
      <c r="E307" s="9">
        <v>111523036</v>
      </c>
      <c r="F307" s="142">
        <f t="shared" si="1"/>
        <v>1</v>
      </c>
      <c r="G307" s="131">
        <v>10500</v>
      </c>
      <c r="H307" s="131">
        <v>10500</v>
      </c>
    </row>
    <row r="308" spans="1:8" ht="40.5" x14ac:dyDescent="0.25">
      <c r="A308" s="7" t="s">
        <v>4289</v>
      </c>
      <c r="B308" s="9">
        <v>233</v>
      </c>
      <c r="C308" s="13">
        <v>45615</v>
      </c>
      <c r="D308" s="9" t="s">
        <v>3151</v>
      </c>
      <c r="E308" s="9" t="s">
        <v>912</v>
      </c>
      <c r="F308" s="142">
        <f t="shared" si="1"/>
        <v>9</v>
      </c>
      <c r="G308" s="131">
        <v>175</v>
      </c>
      <c r="H308" s="131">
        <v>1575</v>
      </c>
    </row>
    <row r="309" spans="1:8" ht="40.5" x14ac:dyDescent="0.25">
      <c r="A309" s="7" t="s">
        <v>4290</v>
      </c>
      <c r="B309" s="9">
        <v>233</v>
      </c>
      <c r="C309" s="13">
        <v>45615</v>
      </c>
      <c r="D309" s="9" t="s">
        <v>3151</v>
      </c>
      <c r="E309" s="9" t="s">
        <v>912</v>
      </c>
      <c r="F309" s="142">
        <f t="shared" si="1"/>
        <v>1</v>
      </c>
      <c r="G309" s="131">
        <v>5250</v>
      </c>
      <c r="H309" s="131">
        <v>5250</v>
      </c>
    </row>
    <row r="310" spans="1:8" ht="54" x14ac:dyDescent="0.25">
      <c r="A310" s="7" t="s">
        <v>4291</v>
      </c>
      <c r="B310" s="9">
        <v>196</v>
      </c>
      <c r="C310" s="13">
        <v>45615</v>
      </c>
      <c r="D310" s="9" t="s">
        <v>4292</v>
      </c>
      <c r="E310" s="9">
        <v>17517974</v>
      </c>
      <c r="F310" s="142">
        <f t="shared" si="1"/>
        <v>1300</v>
      </c>
      <c r="G310" s="131">
        <v>18</v>
      </c>
      <c r="H310" s="131">
        <v>23400</v>
      </c>
    </row>
    <row r="311" spans="1:8" ht="54" x14ac:dyDescent="0.25">
      <c r="A311" s="7" t="s">
        <v>4293</v>
      </c>
      <c r="B311" s="9">
        <v>196</v>
      </c>
      <c r="C311" s="13">
        <v>45615</v>
      </c>
      <c r="D311" s="9" t="s">
        <v>4294</v>
      </c>
      <c r="E311" s="9">
        <v>93306245</v>
      </c>
      <c r="F311" s="142">
        <f t="shared" si="1"/>
        <v>1300</v>
      </c>
      <c r="G311" s="131">
        <v>7</v>
      </c>
      <c r="H311" s="131">
        <v>9100</v>
      </c>
    </row>
    <row r="312" spans="1:8" ht="94.5" x14ac:dyDescent="0.25">
      <c r="A312" s="7" t="s">
        <v>4295</v>
      </c>
      <c r="B312" s="9">
        <v>121</v>
      </c>
      <c r="C312" s="13">
        <v>45615</v>
      </c>
      <c r="D312" s="9" t="s">
        <v>3099</v>
      </c>
      <c r="E312" s="9">
        <v>83500548</v>
      </c>
      <c r="F312" s="142">
        <f t="shared" si="1"/>
        <v>1</v>
      </c>
      <c r="G312" s="131">
        <v>24990</v>
      </c>
      <c r="H312" s="131">
        <v>24990</v>
      </c>
    </row>
    <row r="313" spans="1:8" ht="135" x14ac:dyDescent="0.25">
      <c r="A313" s="7" t="s">
        <v>4296</v>
      </c>
      <c r="B313" s="9">
        <v>811</v>
      </c>
      <c r="C313" s="13">
        <v>45617</v>
      </c>
      <c r="D313" s="9" t="s">
        <v>3168</v>
      </c>
      <c r="E313" s="9">
        <v>7756437</v>
      </c>
      <c r="F313" s="142">
        <f t="shared" si="1"/>
        <v>1</v>
      </c>
      <c r="G313" s="131">
        <v>1996</v>
      </c>
      <c r="H313" s="131">
        <v>1996</v>
      </c>
    </row>
    <row r="314" spans="1:8" ht="135" x14ac:dyDescent="0.25">
      <c r="A314" s="7" t="s">
        <v>4297</v>
      </c>
      <c r="B314" s="9">
        <v>181</v>
      </c>
      <c r="C314" s="13">
        <v>45617</v>
      </c>
      <c r="D314" s="9" t="s">
        <v>3599</v>
      </c>
      <c r="E314" s="9">
        <v>5151457</v>
      </c>
      <c r="F314" s="142">
        <f t="shared" si="1"/>
        <v>1</v>
      </c>
      <c r="G314" s="131">
        <v>24900</v>
      </c>
      <c r="H314" s="131">
        <v>24900</v>
      </c>
    </row>
    <row r="315" spans="1:8" ht="135" x14ac:dyDescent="0.25">
      <c r="A315" s="7" t="s">
        <v>4298</v>
      </c>
      <c r="B315" s="9">
        <v>199</v>
      </c>
      <c r="C315" s="13">
        <v>45617</v>
      </c>
      <c r="D315" s="9" t="s">
        <v>3716</v>
      </c>
      <c r="E315" s="9">
        <v>34962484</v>
      </c>
      <c r="F315" s="142">
        <f t="shared" ref="F315:F350" si="2">+H315/G315</f>
        <v>1</v>
      </c>
      <c r="G315" s="131">
        <v>24533.64</v>
      </c>
      <c r="H315" s="131">
        <v>24533.64</v>
      </c>
    </row>
    <row r="316" spans="1:8" ht="40.5" x14ac:dyDescent="0.25">
      <c r="A316" s="7" t="s">
        <v>4299</v>
      </c>
      <c r="B316" s="9">
        <v>199</v>
      </c>
      <c r="C316" s="13">
        <v>45617</v>
      </c>
      <c r="D316" s="9" t="s">
        <v>4300</v>
      </c>
      <c r="E316" s="9">
        <v>120211661</v>
      </c>
      <c r="F316" s="142">
        <f t="shared" si="2"/>
        <v>1</v>
      </c>
      <c r="G316" s="131">
        <v>24000</v>
      </c>
      <c r="H316" s="131">
        <v>24000</v>
      </c>
    </row>
    <row r="317" spans="1:8" ht="67.5" x14ac:dyDescent="0.25">
      <c r="A317" s="7" t="s">
        <v>4301</v>
      </c>
      <c r="B317" s="9">
        <v>182</v>
      </c>
      <c r="C317" s="13">
        <v>45617</v>
      </c>
      <c r="D317" s="9" t="s">
        <v>3077</v>
      </c>
      <c r="E317" s="9">
        <v>48039780</v>
      </c>
      <c r="F317" s="142">
        <f t="shared" si="2"/>
        <v>1</v>
      </c>
      <c r="G317" s="131">
        <v>24807</v>
      </c>
      <c r="H317" s="131">
        <v>24807</v>
      </c>
    </row>
    <row r="318" spans="1:8" ht="94.5" x14ac:dyDescent="0.25">
      <c r="A318" s="7" t="s">
        <v>4302</v>
      </c>
      <c r="B318" s="9">
        <v>121</v>
      </c>
      <c r="C318" s="13">
        <v>45617</v>
      </c>
      <c r="D318" s="9" t="s">
        <v>1499</v>
      </c>
      <c r="E318" s="9">
        <v>37916270</v>
      </c>
      <c r="F318" s="142">
        <f t="shared" si="2"/>
        <v>1</v>
      </c>
      <c r="G318" s="131">
        <v>6840</v>
      </c>
      <c r="H318" s="131">
        <v>6840</v>
      </c>
    </row>
    <row r="319" spans="1:8" ht="81" x14ac:dyDescent="0.25">
      <c r="A319" s="7" t="s">
        <v>4303</v>
      </c>
      <c r="B319" s="9">
        <v>121</v>
      </c>
      <c r="C319" s="13">
        <v>45617</v>
      </c>
      <c r="D319" s="9" t="s">
        <v>4010</v>
      </c>
      <c r="E319" s="9">
        <v>19554869</v>
      </c>
      <c r="F319" s="142">
        <f t="shared" si="2"/>
        <v>1</v>
      </c>
      <c r="G319" s="131">
        <v>15800</v>
      </c>
      <c r="H319" s="131">
        <v>15800</v>
      </c>
    </row>
    <row r="320" spans="1:8" ht="54" x14ac:dyDescent="0.25">
      <c r="A320" s="7" t="s">
        <v>4304</v>
      </c>
      <c r="B320" s="9">
        <v>121</v>
      </c>
      <c r="C320" s="13">
        <v>45617</v>
      </c>
      <c r="D320" s="9" t="s">
        <v>3888</v>
      </c>
      <c r="E320" s="9">
        <v>87374587</v>
      </c>
      <c r="F320" s="142">
        <f t="shared" si="2"/>
        <v>350</v>
      </c>
      <c r="G320" s="131">
        <v>68.569999999999993</v>
      </c>
      <c r="H320" s="131">
        <v>23999.499999999996</v>
      </c>
    </row>
    <row r="321" spans="1:8" ht="81" x14ac:dyDescent="0.25">
      <c r="A321" s="7" t="s">
        <v>4305</v>
      </c>
      <c r="B321" s="9">
        <v>121</v>
      </c>
      <c r="C321" s="13">
        <v>45617</v>
      </c>
      <c r="D321" s="9" t="s">
        <v>4306</v>
      </c>
      <c r="E321" s="9">
        <v>43362265</v>
      </c>
      <c r="F321" s="142">
        <f t="shared" si="2"/>
        <v>1</v>
      </c>
      <c r="G321" s="131">
        <v>1755</v>
      </c>
      <c r="H321" s="131">
        <v>1755</v>
      </c>
    </row>
    <row r="322" spans="1:8" ht="81" x14ac:dyDescent="0.25">
      <c r="A322" s="7" t="s">
        <v>4307</v>
      </c>
      <c r="B322" s="9">
        <v>326</v>
      </c>
      <c r="C322" s="13">
        <v>45617</v>
      </c>
      <c r="D322" s="9" t="s">
        <v>2206</v>
      </c>
      <c r="E322" s="9">
        <v>16895770</v>
      </c>
      <c r="F322" s="142">
        <f t="shared" si="2"/>
        <v>10</v>
      </c>
      <c r="G322" s="131">
        <v>2100</v>
      </c>
      <c r="H322" s="131">
        <v>21000</v>
      </c>
    </row>
    <row r="323" spans="1:8" ht="54" x14ac:dyDescent="0.25">
      <c r="A323" s="7" t="s">
        <v>4308</v>
      </c>
      <c r="B323" s="9">
        <v>121</v>
      </c>
      <c r="C323" s="13">
        <v>45621</v>
      </c>
      <c r="D323" s="9" t="s">
        <v>4309</v>
      </c>
      <c r="E323" s="9">
        <v>49504924</v>
      </c>
      <c r="F323" s="142">
        <f t="shared" si="2"/>
        <v>36</v>
      </c>
      <c r="G323" s="131">
        <v>300</v>
      </c>
      <c r="H323" s="131">
        <v>10800</v>
      </c>
    </row>
    <row r="324" spans="1:8" ht="67.5" x14ac:dyDescent="0.25">
      <c r="A324" s="7" t="s">
        <v>4310</v>
      </c>
      <c r="B324" s="9">
        <v>121</v>
      </c>
      <c r="C324" s="13">
        <v>45621</v>
      </c>
      <c r="D324" s="9" t="s">
        <v>4311</v>
      </c>
      <c r="E324" s="9">
        <v>108560341</v>
      </c>
      <c r="F324" s="142">
        <f t="shared" si="2"/>
        <v>1</v>
      </c>
      <c r="G324" s="131">
        <v>20320</v>
      </c>
      <c r="H324" s="131">
        <v>20320</v>
      </c>
    </row>
    <row r="325" spans="1:8" ht="40.5" x14ac:dyDescent="0.25">
      <c r="A325" s="7" t="s">
        <v>4312</v>
      </c>
      <c r="B325" s="9">
        <v>249</v>
      </c>
      <c r="C325" s="13">
        <v>45622</v>
      </c>
      <c r="D325" s="9" t="s">
        <v>4170</v>
      </c>
      <c r="E325" s="9">
        <v>331686</v>
      </c>
      <c r="F325" s="142" t="s">
        <v>4313</v>
      </c>
      <c r="G325" s="131">
        <v>0.32</v>
      </c>
      <c r="H325" s="131">
        <v>8000</v>
      </c>
    </row>
    <row r="326" spans="1:8" ht="40.5" x14ac:dyDescent="0.25">
      <c r="A326" s="7" t="s">
        <v>4314</v>
      </c>
      <c r="B326" s="9">
        <v>241</v>
      </c>
      <c r="C326" s="13">
        <v>45622</v>
      </c>
      <c r="D326" s="9" t="s">
        <v>4170</v>
      </c>
      <c r="E326" s="9">
        <v>331686</v>
      </c>
      <c r="F326" s="142" t="s">
        <v>4313</v>
      </c>
      <c r="G326" s="131">
        <v>0.8</v>
      </c>
      <c r="H326" s="131">
        <v>20000</v>
      </c>
    </row>
    <row r="327" spans="1:8" ht="54" x14ac:dyDescent="0.25">
      <c r="A327" s="7" t="s">
        <v>4315</v>
      </c>
      <c r="B327" s="9">
        <v>196</v>
      </c>
      <c r="C327" s="13">
        <v>45622</v>
      </c>
      <c r="D327" s="9" t="s">
        <v>4101</v>
      </c>
      <c r="E327" s="9">
        <v>94299048</v>
      </c>
      <c r="F327" s="142">
        <f t="shared" si="2"/>
        <v>14</v>
      </c>
      <c r="G327" s="131">
        <v>835</v>
      </c>
      <c r="H327" s="131">
        <v>11690</v>
      </c>
    </row>
    <row r="328" spans="1:8" ht="162" x14ac:dyDescent="0.25">
      <c r="A328" s="7" t="s">
        <v>4316</v>
      </c>
      <c r="B328" s="9">
        <v>266</v>
      </c>
      <c r="C328" s="13">
        <v>45622</v>
      </c>
      <c r="D328" s="9" t="s">
        <v>1281</v>
      </c>
      <c r="E328" s="9">
        <v>44131933</v>
      </c>
      <c r="F328" s="142">
        <f t="shared" si="2"/>
        <v>15</v>
      </c>
      <c r="G328" s="131">
        <v>1641.41</v>
      </c>
      <c r="H328" s="131">
        <v>24621.15</v>
      </c>
    </row>
    <row r="329" spans="1:8" ht="40.5" x14ac:dyDescent="0.25">
      <c r="A329" s="7" t="s">
        <v>4317</v>
      </c>
      <c r="B329" s="9">
        <v>266</v>
      </c>
      <c r="C329" s="13">
        <v>45622</v>
      </c>
      <c r="D329" s="9" t="s">
        <v>762</v>
      </c>
      <c r="E329" s="9">
        <v>111226570</v>
      </c>
      <c r="F329" s="142">
        <f t="shared" si="2"/>
        <v>300</v>
      </c>
      <c r="G329" s="131">
        <v>29.5</v>
      </c>
      <c r="H329" s="131">
        <v>8850</v>
      </c>
    </row>
    <row r="330" spans="1:8" ht="40.5" x14ac:dyDescent="0.25">
      <c r="A330" s="7" t="s">
        <v>4318</v>
      </c>
      <c r="B330" s="9">
        <v>266</v>
      </c>
      <c r="C330" s="13">
        <v>45622</v>
      </c>
      <c r="D330" s="9" t="s">
        <v>1723</v>
      </c>
      <c r="E330" s="9">
        <v>4751124</v>
      </c>
      <c r="F330" s="142">
        <f t="shared" si="2"/>
        <v>10</v>
      </c>
      <c r="G330" s="131">
        <v>155.13</v>
      </c>
      <c r="H330" s="131">
        <v>1551.3</v>
      </c>
    </row>
    <row r="331" spans="1:8" ht="40.5" x14ac:dyDescent="0.25">
      <c r="A331" s="7" t="s">
        <v>4319</v>
      </c>
      <c r="B331" s="9">
        <v>266</v>
      </c>
      <c r="C331" s="13">
        <v>45622</v>
      </c>
      <c r="D331" s="9" t="s">
        <v>1723</v>
      </c>
      <c r="E331" s="9">
        <v>4751124</v>
      </c>
      <c r="F331" s="142">
        <f t="shared" si="2"/>
        <v>20</v>
      </c>
      <c r="G331" s="131">
        <v>99.76</v>
      </c>
      <c r="H331" s="131">
        <v>1995.2</v>
      </c>
    </row>
    <row r="332" spans="1:8" ht="40.5" x14ac:dyDescent="0.25">
      <c r="A332" s="7" t="s">
        <v>4320</v>
      </c>
      <c r="B332" s="9">
        <v>266</v>
      </c>
      <c r="C332" s="13">
        <v>45622</v>
      </c>
      <c r="D332" s="9" t="s">
        <v>1723</v>
      </c>
      <c r="E332" s="9">
        <v>4751124</v>
      </c>
      <c r="F332" s="142" t="s">
        <v>4244</v>
      </c>
      <c r="G332" s="131">
        <v>93.058999999999997</v>
      </c>
      <c r="H332" s="131">
        <v>4652.9399999999996</v>
      </c>
    </row>
    <row r="333" spans="1:8" ht="40.5" x14ac:dyDescent="0.25">
      <c r="A333" s="7" t="s">
        <v>4321</v>
      </c>
      <c r="B333" s="9">
        <v>266</v>
      </c>
      <c r="C333" s="13">
        <v>45622</v>
      </c>
      <c r="D333" s="9" t="s">
        <v>2790</v>
      </c>
      <c r="E333" s="9">
        <v>326895</v>
      </c>
      <c r="F333" s="142">
        <f t="shared" si="2"/>
        <v>200</v>
      </c>
      <c r="G333" s="131">
        <v>13</v>
      </c>
      <c r="H333" s="131">
        <v>2600</v>
      </c>
    </row>
    <row r="334" spans="1:8" ht="40.5" x14ac:dyDescent="0.25">
      <c r="A334" s="7" t="s">
        <v>4322</v>
      </c>
      <c r="B334" s="9">
        <v>266</v>
      </c>
      <c r="C334" s="13">
        <v>45622</v>
      </c>
      <c r="D334" s="9" t="s">
        <v>2790</v>
      </c>
      <c r="E334" s="9">
        <v>326895</v>
      </c>
      <c r="F334" s="142">
        <f t="shared" si="2"/>
        <v>300</v>
      </c>
      <c r="G334" s="131">
        <v>8.91</v>
      </c>
      <c r="H334" s="131">
        <v>2673</v>
      </c>
    </row>
    <row r="335" spans="1:8" ht="67.5" x14ac:dyDescent="0.25">
      <c r="A335" s="7" t="s">
        <v>4323</v>
      </c>
      <c r="B335" s="9">
        <v>266</v>
      </c>
      <c r="C335" s="13">
        <v>45622</v>
      </c>
      <c r="D335" s="9" t="s">
        <v>2363</v>
      </c>
      <c r="E335" s="9">
        <v>44131933</v>
      </c>
      <c r="F335" s="41">
        <f>H335/G335</f>
        <v>500.09487666034158</v>
      </c>
      <c r="G335" s="131">
        <v>5.27</v>
      </c>
      <c r="H335" s="131">
        <v>2635.5</v>
      </c>
    </row>
    <row r="336" spans="1:8" ht="67.5" x14ac:dyDescent="0.25">
      <c r="A336" s="7" t="s">
        <v>4324</v>
      </c>
      <c r="B336" s="9">
        <v>266</v>
      </c>
      <c r="C336" s="13">
        <v>45622</v>
      </c>
      <c r="D336" s="9" t="s">
        <v>2363</v>
      </c>
      <c r="E336" s="9">
        <v>44131933</v>
      </c>
      <c r="F336" s="142">
        <f t="shared" si="2"/>
        <v>75</v>
      </c>
      <c r="G336" s="131">
        <v>132</v>
      </c>
      <c r="H336" s="131">
        <v>9900</v>
      </c>
    </row>
    <row r="337" spans="1:8" ht="67.5" x14ac:dyDescent="0.25">
      <c r="A337" s="7" t="s">
        <v>4325</v>
      </c>
      <c r="B337" s="9">
        <v>266</v>
      </c>
      <c r="C337" s="13">
        <v>45622</v>
      </c>
      <c r="D337" s="9" t="s">
        <v>2363</v>
      </c>
      <c r="E337" s="9">
        <v>44131933</v>
      </c>
      <c r="F337" s="142" t="s">
        <v>4326</v>
      </c>
      <c r="G337" s="131">
        <v>7.07</v>
      </c>
      <c r="H337" s="131">
        <v>3539.8</v>
      </c>
    </row>
    <row r="338" spans="1:8" ht="67.5" x14ac:dyDescent="0.25">
      <c r="A338" s="7" t="s">
        <v>4327</v>
      </c>
      <c r="B338" s="9">
        <v>266</v>
      </c>
      <c r="C338" s="13">
        <v>45622</v>
      </c>
      <c r="D338" s="9" t="s">
        <v>2363</v>
      </c>
      <c r="E338" s="9">
        <v>44131933</v>
      </c>
      <c r="F338" s="142">
        <f t="shared" si="2"/>
        <v>14.999999999999998</v>
      </c>
      <c r="G338" s="131">
        <v>203.49</v>
      </c>
      <c r="H338" s="131">
        <v>3052.35</v>
      </c>
    </row>
    <row r="339" spans="1:8" ht="40.5" x14ac:dyDescent="0.25">
      <c r="A339" s="7" t="s">
        <v>4328</v>
      </c>
      <c r="B339" s="9">
        <v>329</v>
      </c>
      <c r="C339" s="13">
        <v>45622</v>
      </c>
      <c r="D339" s="9" t="s">
        <v>993</v>
      </c>
      <c r="E339" s="9">
        <v>46720111</v>
      </c>
      <c r="F339" s="142">
        <f t="shared" si="2"/>
        <v>1</v>
      </c>
      <c r="G339" s="131">
        <v>3440</v>
      </c>
      <c r="H339" s="131">
        <v>3440</v>
      </c>
    </row>
    <row r="340" spans="1:8" ht="40.5" x14ac:dyDescent="0.25">
      <c r="A340" s="7" t="s">
        <v>4329</v>
      </c>
      <c r="B340" s="9">
        <v>267</v>
      </c>
      <c r="C340" s="13">
        <v>45622</v>
      </c>
      <c r="D340" s="9" t="s">
        <v>2664</v>
      </c>
      <c r="E340" s="9">
        <v>5531209</v>
      </c>
      <c r="F340" s="142">
        <f t="shared" si="2"/>
        <v>25</v>
      </c>
      <c r="G340" s="131">
        <v>969.05</v>
      </c>
      <c r="H340" s="131">
        <v>24226.25</v>
      </c>
    </row>
    <row r="341" spans="1:8" ht="54" x14ac:dyDescent="0.25">
      <c r="A341" s="7" t="s">
        <v>4330</v>
      </c>
      <c r="B341" s="9">
        <v>196</v>
      </c>
      <c r="C341" s="13">
        <v>45622</v>
      </c>
      <c r="D341" s="9" t="s">
        <v>4331</v>
      </c>
      <c r="E341" s="9">
        <v>58976426</v>
      </c>
      <c r="F341" s="142">
        <f t="shared" si="2"/>
        <v>1</v>
      </c>
      <c r="G341" s="131">
        <v>13792.1</v>
      </c>
      <c r="H341" s="131">
        <v>13792.1</v>
      </c>
    </row>
    <row r="342" spans="1:8" ht="40.5" x14ac:dyDescent="0.25">
      <c r="A342" s="7" t="s">
        <v>4332</v>
      </c>
      <c r="B342" s="9">
        <v>189</v>
      </c>
      <c r="C342" s="13">
        <v>45622</v>
      </c>
      <c r="D342" s="9" t="s">
        <v>1220</v>
      </c>
      <c r="E342" s="9">
        <v>110187172</v>
      </c>
      <c r="F342" s="142">
        <f t="shared" si="2"/>
        <v>1</v>
      </c>
      <c r="G342" s="131">
        <v>13440</v>
      </c>
      <c r="H342" s="131">
        <v>13440</v>
      </c>
    </row>
    <row r="343" spans="1:8" ht="54" x14ac:dyDescent="0.25">
      <c r="A343" s="7" t="s">
        <v>4333</v>
      </c>
      <c r="B343" s="9">
        <v>169</v>
      </c>
      <c r="C343" s="13">
        <v>45622</v>
      </c>
      <c r="D343" s="9" t="s">
        <v>993</v>
      </c>
      <c r="E343" s="9">
        <v>46720111</v>
      </c>
      <c r="F343" s="142">
        <f t="shared" si="2"/>
        <v>1</v>
      </c>
      <c r="G343" s="131">
        <v>1600</v>
      </c>
      <c r="H343" s="131">
        <v>1600</v>
      </c>
    </row>
    <row r="344" spans="1:8" ht="121.5" x14ac:dyDescent="0.25">
      <c r="A344" s="7" t="s">
        <v>4334</v>
      </c>
      <c r="B344" s="9">
        <v>171</v>
      </c>
      <c r="C344" s="13">
        <v>45622</v>
      </c>
      <c r="D344" s="9" t="s">
        <v>3264</v>
      </c>
      <c r="E344" s="9">
        <v>26012960</v>
      </c>
      <c r="F344" s="142">
        <f t="shared" si="2"/>
        <v>1</v>
      </c>
      <c r="G344" s="131">
        <v>14800</v>
      </c>
      <c r="H344" s="131">
        <v>14800</v>
      </c>
    </row>
    <row r="345" spans="1:8" ht="40.5" x14ac:dyDescent="0.25">
      <c r="A345" s="7" t="s">
        <v>4335</v>
      </c>
      <c r="B345" s="9">
        <v>196</v>
      </c>
      <c r="C345" s="13">
        <v>45622</v>
      </c>
      <c r="D345" s="9" t="s">
        <v>4336</v>
      </c>
      <c r="E345" s="9">
        <v>4125657</v>
      </c>
      <c r="F345" s="142">
        <f t="shared" si="2"/>
        <v>1</v>
      </c>
      <c r="G345" s="131">
        <v>2495</v>
      </c>
      <c r="H345" s="131">
        <v>2495</v>
      </c>
    </row>
    <row r="346" spans="1:8" ht="121.5" x14ac:dyDescent="0.25">
      <c r="A346" s="7" t="s">
        <v>4337</v>
      </c>
      <c r="B346" s="9">
        <v>158</v>
      </c>
      <c r="C346" s="13">
        <v>45623</v>
      </c>
      <c r="D346" s="9" t="s">
        <v>4338</v>
      </c>
      <c r="E346" s="9">
        <v>107778432</v>
      </c>
      <c r="F346" s="142">
        <f t="shared" si="2"/>
        <v>1</v>
      </c>
      <c r="G346" s="131">
        <v>24990.14</v>
      </c>
      <c r="H346" s="131">
        <v>24990.14</v>
      </c>
    </row>
    <row r="347" spans="1:8" ht="67.5" x14ac:dyDescent="0.25">
      <c r="A347" s="7" t="s">
        <v>4339</v>
      </c>
      <c r="B347" s="9">
        <v>196</v>
      </c>
      <c r="C347" s="13">
        <v>45623</v>
      </c>
      <c r="D347" s="9" t="s">
        <v>4336</v>
      </c>
      <c r="E347" s="9">
        <v>4125657</v>
      </c>
      <c r="F347" s="142">
        <f t="shared" si="2"/>
        <v>1</v>
      </c>
      <c r="G347" s="131">
        <v>2375</v>
      </c>
      <c r="H347" s="131">
        <v>2375</v>
      </c>
    </row>
    <row r="348" spans="1:8" ht="216" x14ac:dyDescent="0.25">
      <c r="A348" s="7" t="s">
        <v>4340</v>
      </c>
      <c r="B348" s="9">
        <v>121</v>
      </c>
      <c r="C348" s="13">
        <v>45624</v>
      </c>
      <c r="D348" s="9" t="s">
        <v>1499</v>
      </c>
      <c r="E348" s="9">
        <v>37916270</v>
      </c>
      <c r="F348" s="142">
        <f t="shared" si="2"/>
        <v>1</v>
      </c>
      <c r="G348" s="131">
        <v>10950</v>
      </c>
      <c r="H348" s="131">
        <v>10950</v>
      </c>
    </row>
    <row r="349" spans="1:8" ht="67.5" x14ac:dyDescent="0.25">
      <c r="A349" s="7" t="s">
        <v>4341</v>
      </c>
      <c r="B349" s="9">
        <v>299</v>
      </c>
      <c r="C349" s="13">
        <v>45624</v>
      </c>
      <c r="D349" s="9" t="s">
        <v>4342</v>
      </c>
      <c r="E349" s="9">
        <v>5983428</v>
      </c>
      <c r="F349" s="142">
        <f t="shared" si="2"/>
        <v>1</v>
      </c>
      <c r="G349" s="131">
        <v>18928</v>
      </c>
      <c r="H349" s="131">
        <v>18928</v>
      </c>
    </row>
    <row r="350" spans="1:8" ht="81" x14ac:dyDescent="0.25">
      <c r="A350" s="7" t="s">
        <v>4343</v>
      </c>
      <c r="B350" s="9">
        <v>328</v>
      </c>
      <c r="C350" s="13">
        <v>45624</v>
      </c>
      <c r="D350" s="9" t="s">
        <v>3599</v>
      </c>
      <c r="E350" s="9">
        <v>5151457</v>
      </c>
      <c r="F350" s="142">
        <f t="shared" si="2"/>
        <v>1</v>
      </c>
      <c r="G350" s="131">
        <v>19741.400000000001</v>
      </c>
      <c r="H350" s="131">
        <v>19741.400000000001</v>
      </c>
    </row>
    <row r="351" spans="1:8" x14ac:dyDescent="0.25">
      <c r="A351" s="211" t="s">
        <v>4344</v>
      </c>
      <c r="B351" s="211"/>
      <c r="C351" s="211"/>
      <c r="D351" s="211"/>
      <c r="E351" s="211"/>
      <c r="F351" s="211"/>
      <c r="G351" s="211"/>
      <c r="H351" s="211"/>
    </row>
    <row r="352" spans="1:8" ht="94.5" x14ac:dyDescent="0.25">
      <c r="A352" s="7" t="s">
        <v>4347</v>
      </c>
      <c r="B352" s="9">
        <v>199</v>
      </c>
      <c r="C352" s="13">
        <v>45628</v>
      </c>
      <c r="D352" s="9" t="s">
        <v>4348</v>
      </c>
      <c r="E352" s="9">
        <v>101223579</v>
      </c>
      <c r="F352" s="16">
        <v>57</v>
      </c>
      <c r="G352" s="131">
        <v>708</v>
      </c>
      <c r="H352" s="131">
        <v>40356</v>
      </c>
    </row>
    <row r="353" spans="1:8" ht="54" x14ac:dyDescent="0.25">
      <c r="A353" s="7" t="s">
        <v>4349</v>
      </c>
      <c r="B353" s="9">
        <v>196</v>
      </c>
      <c r="C353" s="13">
        <v>45628</v>
      </c>
      <c r="D353" s="9" t="s">
        <v>4350</v>
      </c>
      <c r="E353" s="9">
        <v>6097154</v>
      </c>
      <c r="F353" s="16">
        <v>1</v>
      </c>
      <c r="G353" s="131">
        <v>2500</v>
      </c>
      <c r="H353" s="131">
        <v>2500</v>
      </c>
    </row>
    <row r="354" spans="1:8" ht="67.5" x14ac:dyDescent="0.25">
      <c r="A354" s="7" t="s">
        <v>4351</v>
      </c>
      <c r="B354" s="9">
        <v>196</v>
      </c>
      <c r="C354" s="13">
        <v>45628</v>
      </c>
      <c r="D354" s="9" t="s">
        <v>3232</v>
      </c>
      <c r="E354" s="9">
        <v>32375913</v>
      </c>
      <c r="F354" s="16">
        <v>46</v>
      </c>
      <c r="G354" s="131">
        <v>259.08</v>
      </c>
      <c r="H354" s="131">
        <v>11917.71</v>
      </c>
    </row>
    <row r="355" spans="1:8" ht="54" x14ac:dyDescent="0.25">
      <c r="A355" s="7" t="s">
        <v>4352</v>
      </c>
      <c r="B355" s="9">
        <v>211</v>
      </c>
      <c r="C355" s="13">
        <v>45628</v>
      </c>
      <c r="D355" s="9" t="s">
        <v>4353</v>
      </c>
      <c r="E355" s="9">
        <v>5365651</v>
      </c>
      <c r="F355" s="16">
        <v>70</v>
      </c>
      <c r="G355" s="131">
        <v>60</v>
      </c>
      <c r="H355" s="131">
        <v>4200</v>
      </c>
    </row>
    <row r="356" spans="1:8" ht="162" x14ac:dyDescent="0.25">
      <c r="A356" s="7" t="s">
        <v>4354</v>
      </c>
      <c r="B356" s="9">
        <v>291</v>
      </c>
      <c r="C356" s="13">
        <v>45628</v>
      </c>
      <c r="D356" s="9" t="s">
        <v>946</v>
      </c>
      <c r="E356" s="9">
        <v>38231425</v>
      </c>
      <c r="F356" s="16">
        <v>1</v>
      </c>
      <c r="G356" s="131">
        <v>23788.5</v>
      </c>
      <c r="H356" s="131">
        <v>23788.5</v>
      </c>
    </row>
    <row r="357" spans="1:8" ht="54" x14ac:dyDescent="0.25">
      <c r="A357" s="7" t="s">
        <v>4355</v>
      </c>
      <c r="B357" s="9">
        <v>291</v>
      </c>
      <c r="C357" s="13">
        <v>45628</v>
      </c>
      <c r="D357" s="9" t="s">
        <v>3181</v>
      </c>
      <c r="E357" s="9">
        <v>24427160</v>
      </c>
      <c r="F357" s="16">
        <v>200</v>
      </c>
      <c r="G357" s="131">
        <v>53.25</v>
      </c>
      <c r="H357" s="131">
        <v>10650</v>
      </c>
    </row>
    <row r="358" spans="1:8" ht="67.5" x14ac:dyDescent="0.25">
      <c r="A358" s="7" t="s">
        <v>4356</v>
      </c>
      <c r="B358" s="9">
        <v>266</v>
      </c>
      <c r="C358" s="13">
        <v>45628</v>
      </c>
      <c r="D358" s="9" t="s">
        <v>2363</v>
      </c>
      <c r="E358" s="9">
        <v>44131933</v>
      </c>
      <c r="F358" s="16">
        <v>100</v>
      </c>
      <c r="G358" s="131">
        <v>137.25</v>
      </c>
      <c r="H358" s="131">
        <v>13725</v>
      </c>
    </row>
    <row r="359" spans="1:8" ht="67.5" x14ac:dyDescent="0.25">
      <c r="A359" s="7" t="s">
        <v>4357</v>
      </c>
      <c r="B359" s="9">
        <v>243</v>
      </c>
      <c r="C359" s="13">
        <v>45628</v>
      </c>
      <c r="D359" s="9" t="s">
        <v>3108</v>
      </c>
      <c r="E359" s="9">
        <v>4851498</v>
      </c>
      <c r="F359" s="16">
        <v>1</v>
      </c>
      <c r="G359" s="131">
        <v>13860</v>
      </c>
      <c r="H359" s="131">
        <v>13860</v>
      </c>
    </row>
    <row r="360" spans="1:8" ht="54" x14ac:dyDescent="0.25">
      <c r="A360" s="7" t="s">
        <v>4358</v>
      </c>
      <c r="B360" s="9">
        <v>243</v>
      </c>
      <c r="C360" s="13">
        <v>45628</v>
      </c>
      <c r="D360" s="9" t="s">
        <v>3181</v>
      </c>
      <c r="E360" s="9">
        <v>24427160</v>
      </c>
      <c r="F360" s="16">
        <v>250</v>
      </c>
      <c r="G360" s="131">
        <v>32.4</v>
      </c>
      <c r="H360" s="131">
        <v>8100</v>
      </c>
    </row>
    <row r="361" spans="1:8" ht="81" x14ac:dyDescent="0.25">
      <c r="A361" s="7" t="s">
        <v>4359</v>
      </c>
      <c r="B361" s="9">
        <v>186</v>
      </c>
      <c r="C361" s="13">
        <v>45628</v>
      </c>
      <c r="D361" s="9" t="s">
        <v>4360</v>
      </c>
      <c r="E361" s="9">
        <v>97473138</v>
      </c>
      <c r="F361" s="16">
        <v>1</v>
      </c>
      <c r="G361" s="131">
        <v>9924.4</v>
      </c>
      <c r="H361" s="131">
        <v>9924.4</v>
      </c>
    </row>
    <row r="362" spans="1:8" ht="40.5" x14ac:dyDescent="0.25">
      <c r="A362" s="7" t="s">
        <v>4361</v>
      </c>
      <c r="B362" s="9">
        <v>297</v>
      </c>
      <c r="C362" s="13">
        <v>45629</v>
      </c>
      <c r="D362" s="9" t="s">
        <v>1434</v>
      </c>
      <c r="E362" s="9">
        <v>12128570</v>
      </c>
      <c r="F362" s="16">
        <v>1</v>
      </c>
      <c r="G362" s="131">
        <v>2750</v>
      </c>
      <c r="H362" s="131">
        <v>2750</v>
      </c>
    </row>
    <row r="363" spans="1:8" ht="148.5" x14ac:dyDescent="0.25">
      <c r="A363" s="7" t="s">
        <v>4362</v>
      </c>
      <c r="B363" s="9">
        <v>199</v>
      </c>
      <c r="C363" s="13">
        <v>45629</v>
      </c>
      <c r="D363" s="9" t="s">
        <v>4363</v>
      </c>
      <c r="E363" s="9">
        <v>20003447</v>
      </c>
      <c r="F363" s="16" t="s">
        <v>4364</v>
      </c>
      <c r="G363" s="131">
        <v>4.4800000000000004</v>
      </c>
      <c r="H363" s="131">
        <f>G363*20089</f>
        <v>89998.720000000016</v>
      </c>
    </row>
    <row r="364" spans="1:8" ht="94.5" x14ac:dyDescent="0.25">
      <c r="A364" s="7" t="s">
        <v>4365</v>
      </c>
      <c r="B364" s="9">
        <v>171</v>
      </c>
      <c r="C364" s="13">
        <v>45629</v>
      </c>
      <c r="D364" s="9" t="s">
        <v>4366</v>
      </c>
      <c r="E364" s="9">
        <v>43439942</v>
      </c>
      <c r="F364" s="16">
        <v>1</v>
      </c>
      <c r="G364" s="131">
        <v>71470</v>
      </c>
      <c r="H364" s="131">
        <v>71470</v>
      </c>
    </row>
    <row r="365" spans="1:8" ht="108" x14ac:dyDescent="0.25">
      <c r="A365" s="7" t="s">
        <v>4367</v>
      </c>
      <c r="B365" s="9">
        <v>171</v>
      </c>
      <c r="C365" s="13">
        <v>45630</v>
      </c>
      <c r="D365" s="9" t="s">
        <v>4368</v>
      </c>
      <c r="E365" s="9">
        <v>76573338</v>
      </c>
      <c r="F365" s="16">
        <v>1</v>
      </c>
      <c r="G365" s="131">
        <v>90000</v>
      </c>
      <c r="H365" s="131">
        <v>90000</v>
      </c>
    </row>
    <row r="366" spans="1:8" ht="162" x14ac:dyDescent="0.25">
      <c r="A366" s="7" t="s">
        <v>4369</v>
      </c>
      <c r="B366" s="9">
        <v>141</v>
      </c>
      <c r="C366" s="13">
        <v>45630</v>
      </c>
      <c r="D366" s="9" t="s">
        <v>4370</v>
      </c>
      <c r="E366" s="9">
        <v>16900979</v>
      </c>
      <c r="F366" s="16">
        <v>3</v>
      </c>
      <c r="G366" s="131">
        <v>13969</v>
      </c>
      <c r="H366" s="131">
        <f>G366*3</f>
        <v>41907</v>
      </c>
    </row>
    <row r="367" spans="1:8" ht="54" x14ac:dyDescent="0.25">
      <c r="A367" s="7" t="s">
        <v>4371</v>
      </c>
      <c r="B367" s="9">
        <v>196</v>
      </c>
      <c r="C367" s="13">
        <v>45630</v>
      </c>
      <c r="D367" s="9" t="s">
        <v>4372</v>
      </c>
      <c r="E367" s="9">
        <v>73394548</v>
      </c>
      <c r="F367" s="16">
        <v>1</v>
      </c>
      <c r="G367" s="131">
        <v>8600.48</v>
      </c>
      <c r="H367" s="131">
        <v>8600.48</v>
      </c>
    </row>
    <row r="368" spans="1:8" ht="54" x14ac:dyDescent="0.25">
      <c r="A368" s="7" t="s">
        <v>4373</v>
      </c>
      <c r="B368" s="9">
        <v>196</v>
      </c>
      <c r="C368" s="13">
        <v>45630</v>
      </c>
      <c r="D368" s="9" t="s">
        <v>4101</v>
      </c>
      <c r="E368" s="9">
        <v>94299048</v>
      </c>
      <c r="F368" s="16">
        <v>1</v>
      </c>
      <c r="G368" s="131">
        <v>12900</v>
      </c>
      <c r="H368" s="131">
        <v>12900</v>
      </c>
    </row>
    <row r="369" spans="1:8" ht="40.5" x14ac:dyDescent="0.25">
      <c r="A369" s="7" t="s">
        <v>4374</v>
      </c>
      <c r="B369" s="9">
        <v>199</v>
      </c>
      <c r="C369" s="13">
        <v>45630</v>
      </c>
      <c r="D369" s="9" t="s">
        <v>4375</v>
      </c>
      <c r="E369" s="9">
        <v>95435441</v>
      </c>
      <c r="F369" s="16">
        <v>1</v>
      </c>
      <c r="G369" s="131">
        <v>2100</v>
      </c>
      <c r="H369" s="131">
        <v>2100</v>
      </c>
    </row>
    <row r="370" spans="1:8" ht="40.5" x14ac:dyDescent="0.25">
      <c r="A370" s="7" t="s">
        <v>4376</v>
      </c>
      <c r="B370" s="9">
        <v>171</v>
      </c>
      <c r="C370" s="13">
        <v>45630</v>
      </c>
      <c r="D370" s="9" t="s">
        <v>3019</v>
      </c>
      <c r="E370" s="9">
        <v>120026066</v>
      </c>
      <c r="F370" s="16">
        <v>1</v>
      </c>
      <c r="G370" s="131">
        <v>23600.25</v>
      </c>
      <c r="H370" s="131">
        <v>23600.25</v>
      </c>
    </row>
    <row r="371" spans="1:8" ht="27" x14ac:dyDescent="0.25">
      <c r="A371" s="7" t="s">
        <v>4377</v>
      </c>
      <c r="B371" s="9">
        <v>171</v>
      </c>
      <c r="C371" s="13">
        <v>45630</v>
      </c>
      <c r="D371" s="9" t="s">
        <v>4378</v>
      </c>
      <c r="E371" s="9">
        <v>9708324</v>
      </c>
      <c r="F371" s="16">
        <v>1</v>
      </c>
      <c r="G371" s="131">
        <v>24655</v>
      </c>
      <c r="H371" s="131">
        <v>24655</v>
      </c>
    </row>
    <row r="372" spans="1:8" ht="40.5" x14ac:dyDescent="0.25">
      <c r="A372" s="7" t="s">
        <v>4379</v>
      </c>
      <c r="B372" s="9">
        <v>169</v>
      </c>
      <c r="C372" s="13">
        <v>45630</v>
      </c>
      <c r="D372" s="9" t="s">
        <v>993</v>
      </c>
      <c r="E372" s="9">
        <v>46720111</v>
      </c>
      <c r="F372" s="16">
        <v>1</v>
      </c>
      <c r="G372" s="131">
        <v>1400</v>
      </c>
      <c r="H372" s="131">
        <v>1400</v>
      </c>
    </row>
    <row r="373" spans="1:8" ht="202.5" x14ac:dyDescent="0.25">
      <c r="A373" s="7" t="s">
        <v>4380</v>
      </c>
      <c r="B373" s="9">
        <v>171</v>
      </c>
      <c r="C373" s="13">
        <v>45630</v>
      </c>
      <c r="D373" s="9" t="s">
        <v>3222</v>
      </c>
      <c r="E373" s="9">
        <v>19502052</v>
      </c>
      <c r="F373" s="16">
        <v>1</v>
      </c>
      <c r="G373" s="131">
        <v>20587.5</v>
      </c>
      <c r="H373" s="131">
        <v>20587.5</v>
      </c>
    </row>
    <row r="374" spans="1:8" ht="40.5" x14ac:dyDescent="0.25">
      <c r="A374" s="7" t="s">
        <v>3438</v>
      </c>
      <c r="B374" s="9">
        <v>292</v>
      </c>
      <c r="C374" s="13">
        <v>45631</v>
      </c>
      <c r="D374" s="9" t="s">
        <v>1356</v>
      </c>
      <c r="E374" s="9">
        <v>113466048</v>
      </c>
      <c r="F374" s="16">
        <v>1000</v>
      </c>
      <c r="G374" s="131">
        <v>22.35</v>
      </c>
      <c r="H374" s="131">
        <v>22350</v>
      </c>
    </row>
    <row r="375" spans="1:8" ht="81" x14ac:dyDescent="0.25">
      <c r="A375" s="7" t="s">
        <v>4381</v>
      </c>
      <c r="B375" s="9">
        <v>166</v>
      </c>
      <c r="C375" s="13">
        <v>45631</v>
      </c>
      <c r="D375" s="9" t="s">
        <v>3864</v>
      </c>
      <c r="E375" s="9">
        <v>109583043</v>
      </c>
      <c r="F375" s="16">
        <v>1</v>
      </c>
      <c r="G375" s="131">
        <v>17472</v>
      </c>
      <c r="H375" s="131">
        <v>17472</v>
      </c>
    </row>
    <row r="376" spans="1:8" ht="67.5" x14ac:dyDescent="0.25">
      <c r="A376" s="7" t="s">
        <v>4382</v>
      </c>
      <c r="B376" s="9">
        <v>158</v>
      </c>
      <c r="C376" s="13">
        <v>45632</v>
      </c>
      <c r="D376" s="9" t="s">
        <v>3864</v>
      </c>
      <c r="E376" s="9">
        <v>109583043</v>
      </c>
      <c r="F376" s="16">
        <v>1</v>
      </c>
      <c r="G376" s="131">
        <v>9298.8700000000008</v>
      </c>
      <c r="H376" s="131">
        <v>9298.8700000000008</v>
      </c>
    </row>
    <row r="377" spans="1:8" ht="81" x14ac:dyDescent="0.25">
      <c r="A377" s="7" t="s">
        <v>4383</v>
      </c>
      <c r="B377" s="9">
        <v>196</v>
      </c>
      <c r="C377" s="13">
        <v>45632</v>
      </c>
      <c r="D377" s="9" t="s">
        <v>2716</v>
      </c>
      <c r="E377" s="9">
        <v>54337453</v>
      </c>
      <c r="F377" s="16">
        <v>1</v>
      </c>
      <c r="G377" s="131">
        <v>24700</v>
      </c>
      <c r="H377" s="131">
        <v>24700</v>
      </c>
    </row>
    <row r="378" spans="1:8" ht="67.5" x14ac:dyDescent="0.25">
      <c r="A378" s="7" t="s">
        <v>4384</v>
      </c>
      <c r="B378" s="9">
        <v>121</v>
      </c>
      <c r="C378" s="13">
        <v>45632</v>
      </c>
      <c r="D378" s="9" t="s">
        <v>4385</v>
      </c>
      <c r="E378" s="9">
        <v>68866925</v>
      </c>
      <c r="F378" s="16">
        <v>1</v>
      </c>
      <c r="G378" s="131">
        <v>24900</v>
      </c>
      <c r="H378" s="131">
        <v>24900</v>
      </c>
    </row>
    <row r="379" spans="1:8" ht="94.5" x14ac:dyDescent="0.25">
      <c r="A379" s="7" t="s">
        <v>4386</v>
      </c>
      <c r="B379" s="9">
        <v>171</v>
      </c>
      <c r="C379" s="13">
        <v>45632</v>
      </c>
      <c r="D379" s="9" t="s">
        <v>2440</v>
      </c>
      <c r="E379" s="9">
        <v>26012960</v>
      </c>
      <c r="F379" s="16">
        <v>1</v>
      </c>
      <c r="G379" s="131">
        <v>3925</v>
      </c>
      <c r="H379" s="131">
        <v>3925</v>
      </c>
    </row>
    <row r="380" spans="1:8" ht="175.5" x14ac:dyDescent="0.25">
      <c r="A380" s="7" t="s">
        <v>4387</v>
      </c>
      <c r="B380" s="9">
        <v>297</v>
      </c>
      <c r="C380" s="13">
        <v>45632</v>
      </c>
      <c r="D380" s="9" t="s">
        <v>2897</v>
      </c>
      <c r="E380" s="9">
        <v>7199910</v>
      </c>
      <c r="F380" s="16">
        <v>1</v>
      </c>
      <c r="G380" s="131">
        <v>24990</v>
      </c>
      <c r="H380" s="131">
        <v>24990</v>
      </c>
    </row>
    <row r="381" spans="1:8" ht="94.5" x14ac:dyDescent="0.25">
      <c r="A381" s="7" t="s">
        <v>4388</v>
      </c>
      <c r="B381" s="9">
        <v>171</v>
      </c>
      <c r="C381" s="13">
        <v>45632</v>
      </c>
      <c r="D381" s="9" t="s">
        <v>4389</v>
      </c>
      <c r="E381" s="9">
        <v>42012937</v>
      </c>
      <c r="F381" s="16">
        <v>1</v>
      </c>
      <c r="G381" s="131">
        <v>18666</v>
      </c>
      <c r="H381" s="131">
        <v>18666</v>
      </c>
    </row>
    <row r="382" spans="1:8" ht="40.5" x14ac:dyDescent="0.25">
      <c r="A382" s="7" t="s">
        <v>4390</v>
      </c>
      <c r="B382" s="9">
        <v>169</v>
      </c>
      <c r="C382" s="13">
        <v>45632</v>
      </c>
      <c r="D382" s="9" t="s">
        <v>993</v>
      </c>
      <c r="E382" s="9">
        <v>46720111</v>
      </c>
      <c r="F382" s="16">
        <v>5</v>
      </c>
      <c r="G382" s="131">
        <v>450</v>
      </c>
      <c r="H382" s="131">
        <f>+G382*5</f>
        <v>2250</v>
      </c>
    </row>
    <row r="383" spans="1:8" ht="54" x14ac:dyDescent="0.25">
      <c r="A383" s="7" t="s">
        <v>3432</v>
      </c>
      <c r="B383" s="9">
        <v>292</v>
      </c>
      <c r="C383" s="13">
        <v>45635</v>
      </c>
      <c r="D383" s="9" t="s">
        <v>1984</v>
      </c>
      <c r="E383" s="9">
        <v>94759863</v>
      </c>
      <c r="F383" s="16">
        <v>150</v>
      </c>
      <c r="G383" s="131">
        <v>23</v>
      </c>
      <c r="H383" s="131">
        <v>3450</v>
      </c>
    </row>
    <row r="384" spans="1:8" ht="54" x14ac:dyDescent="0.25">
      <c r="A384" s="7" t="s">
        <v>4391</v>
      </c>
      <c r="B384" s="9">
        <v>292</v>
      </c>
      <c r="C384" s="13">
        <v>45635</v>
      </c>
      <c r="D384" s="9" t="s">
        <v>828</v>
      </c>
      <c r="E384" s="9">
        <v>83621490</v>
      </c>
      <c r="F384" s="16">
        <v>150</v>
      </c>
      <c r="G384" s="131">
        <v>14.33</v>
      </c>
      <c r="H384" s="131">
        <f>1650+500</f>
        <v>2150</v>
      </c>
    </row>
    <row r="385" spans="1:8" ht="67.5" x14ac:dyDescent="0.25">
      <c r="A385" s="7" t="s">
        <v>4392</v>
      </c>
      <c r="B385" s="9">
        <v>292</v>
      </c>
      <c r="C385" s="13">
        <v>45635</v>
      </c>
      <c r="D385" s="9" t="s">
        <v>1356</v>
      </c>
      <c r="E385" s="9">
        <v>113466048</v>
      </c>
      <c r="F385" s="144">
        <v>1000</v>
      </c>
      <c r="G385" s="131">
        <v>5.8</v>
      </c>
      <c r="H385" s="131">
        <v>5800</v>
      </c>
    </row>
    <row r="386" spans="1:8" ht="54" x14ac:dyDescent="0.25">
      <c r="A386" s="7" t="s">
        <v>4393</v>
      </c>
      <c r="B386" s="9">
        <v>268</v>
      </c>
      <c r="C386" s="13">
        <v>45635</v>
      </c>
      <c r="D386" s="9" t="s">
        <v>1354</v>
      </c>
      <c r="E386" s="9">
        <v>61463868</v>
      </c>
      <c r="F386" s="144">
        <v>10000</v>
      </c>
      <c r="G386" s="131">
        <v>2.1</v>
      </c>
      <c r="H386" s="131">
        <v>21000</v>
      </c>
    </row>
    <row r="387" spans="1:8" ht="67.5" x14ac:dyDescent="0.25">
      <c r="A387" s="7" t="s">
        <v>4394</v>
      </c>
      <c r="B387" s="9">
        <v>241</v>
      </c>
      <c r="C387" s="13">
        <v>45635</v>
      </c>
      <c r="D387" s="9" t="s">
        <v>4170</v>
      </c>
      <c r="E387" s="9">
        <v>331686</v>
      </c>
      <c r="F387" s="144">
        <v>22000</v>
      </c>
      <c r="G387" s="131">
        <v>0.62</v>
      </c>
      <c r="H387" s="131">
        <v>13640</v>
      </c>
    </row>
    <row r="388" spans="1:8" ht="81" x14ac:dyDescent="0.25">
      <c r="A388" s="7" t="s">
        <v>4395</v>
      </c>
      <c r="B388" s="9">
        <v>121</v>
      </c>
      <c r="C388" s="13">
        <v>45636</v>
      </c>
      <c r="D388" s="9" t="s">
        <v>4396</v>
      </c>
      <c r="E388" s="9">
        <v>8350132</v>
      </c>
      <c r="F388" s="16">
        <v>1</v>
      </c>
      <c r="G388" s="131">
        <v>1670</v>
      </c>
      <c r="H388" s="131">
        <v>1670</v>
      </c>
    </row>
    <row r="389" spans="1:8" ht="40.5" x14ac:dyDescent="0.25">
      <c r="A389" s="7" t="s">
        <v>4397</v>
      </c>
      <c r="B389" s="9">
        <v>196</v>
      </c>
      <c r="C389" s="13">
        <v>45636</v>
      </c>
      <c r="D389" s="9" t="s">
        <v>4398</v>
      </c>
      <c r="E389" s="9">
        <v>7516304</v>
      </c>
      <c r="F389" s="16">
        <v>150</v>
      </c>
      <c r="G389" s="131">
        <v>62.95</v>
      </c>
      <c r="H389" s="131">
        <f>+G389*150</f>
        <v>9442.5</v>
      </c>
    </row>
    <row r="390" spans="1:8" ht="54" x14ac:dyDescent="0.25">
      <c r="A390" s="7" t="s">
        <v>4399</v>
      </c>
      <c r="B390" s="9">
        <v>211</v>
      </c>
      <c r="C390" s="13">
        <v>45636</v>
      </c>
      <c r="D390" s="9" t="s">
        <v>4400</v>
      </c>
      <c r="E390" s="9">
        <v>2001748</v>
      </c>
      <c r="F390" s="16">
        <v>21</v>
      </c>
      <c r="G390" s="131">
        <v>55</v>
      </c>
      <c r="H390" s="131">
        <v>1155</v>
      </c>
    </row>
    <row r="391" spans="1:8" ht="40.5" x14ac:dyDescent="0.25">
      <c r="A391" s="7" t="s">
        <v>4401</v>
      </c>
      <c r="B391" s="9">
        <v>267</v>
      </c>
      <c r="C391" s="13">
        <v>45636</v>
      </c>
      <c r="D391" s="9" t="s">
        <v>3153</v>
      </c>
      <c r="E391" s="9">
        <v>81156197</v>
      </c>
      <c r="F391" s="16">
        <v>12</v>
      </c>
      <c r="G391" s="131">
        <f>10950/12</f>
        <v>912.5</v>
      </c>
      <c r="H391" s="131">
        <v>10950</v>
      </c>
    </row>
    <row r="392" spans="1:8" ht="27" x14ac:dyDescent="0.25">
      <c r="A392" s="7" t="s">
        <v>4402</v>
      </c>
      <c r="B392" s="9">
        <v>185</v>
      </c>
      <c r="C392" s="13">
        <v>45636</v>
      </c>
      <c r="D392" s="9" t="s">
        <v>4403</v>
      </c>
      <c r="E392" s="9">
        <v>7630417</v>
      </c>
      <c r="F392" s="16">
        <v>1</v>
      </c>
      <c r="G392" s="131">
        <v>20000</v>
      </c>
      <c r="H392" s="131">
        <v>20000</v>
      </c>
    </row>
    <row r="393" spans="1:8" ht="94.5" x14ac:dyDescent="0.25">
      <c r="A393" s="7" t="s">
        <v>4404</v>
      </c>
      <c r="B393" s="9">
        <v>171</v>
      </c>
      <c r="C393" s="13">
        <v>45637</v>
      </c>
      <c r="D393" s="9" t="s">
        <v>3902</v>
      </c>
      <c r="E393" s="9">
        <v>120035227</v>
      </c>
      <c r="F393" s="16">
        <v>1</v>
      </c>
      <c r="G393" s="131">
        <v>21140</v>
      </c>
      <c r="H393" s="131">
        <v>21140</v>
      </c>
    </row>
    <row r="394" spans="1:8" ht="67.5" x14ac:dyDescent="0.25">
      <c r="A394" s="7" t="s">
        <v>4405</v>
      </c>
      <c r="B394" s="9">
        <v>121</v>
      </c>
      <c r="C394" s="13">
        <v>45637</v>
      </c>
      <c r="D394" s="9" t="s">
        <v>4406</v>
      </c>
      <c r="E394" s="9">
        <v>112500676</v>
      </c>
      <c r="F394" s="16">
        <v>1</v>
      </c>
      <c r="G394" s="131">
        <v>20250</v>
      </c>
      <c r="H394" s="131">
        <v>20250</v>
      </c>
    </row>
    <row r="395" spans="1:8" ht="67.5" x14ac:dyDescent="0.25">
      <c r="A395" s="7" t="s">
        <v>4407</v>
      </c>
      <c r="B395" s="9">
        <v>121</v>
      </c>
      <c r="C395" s="13">
        <v>45637</v>
      </c>
      <c r="D395" s="9" t="s">
        <v>4406</v>
      </c>
      <c r="E395" s="9">
        <v>112500676</v>
      </c>
      <c r="F395" s="16">
        <v>1</v>
      </c>
      <c r="G395" s="131">
        <v>23234.75</v>
      </c>
      <c r="H395" s="131">
        <v>23234.75</v>
      </c>
    </row>
    <row r="396" spans="1:8" ht="40.5" x14ac:dyDescent="0.25">
      <c r="A396" s="7" t="s">
        <v>4408</v>
      </c>
      <c r="B396" s="9">
        <v>322</v>
      </c>
      <c r="C396" s="13">
        <v>45637</v>
      </c>
      <c r="D396" s="9" t="s">
        <v>3099</v>
      </c>
      <c r="E396" s="9">
        <v>83502548</v>
      </c>
      <c r="F396" s="16">
        <v>1</v>
      </c>
      <c r="G396" s="131">
        <v>11360</v>
      </c>
      <c r="H396" s="131">
        <v>11360</v>
      </c>
    </row>
    <row r="397" spans="1:8" ht="67.5" x14ac:dyDescent="0.25">
      <c r="A397" s="7" t="s">
        <v>4409</v>
      </c>
      <c r="B397" s="9">
        <v>171</v>
      </c>
      <c r="C397" s="13">
        <v>45637</v>
      </c>
      <c r="D397" s="9" t="s">
        <v>3222</v>
      </c>
      <c r="E397" s="9">
        <v>19502052</v>
      </c>
      <c r="F397" s="16">
        <v>1</v>
      </c>
      <c r="G397" s="131">
        <v>7965</v>
      </c>
      <c r="H397" s="131">
        <v>7965</v>
      </c>
    </row>
    <row r="398" spans="1:8" ht="175.5" x14ac:dyDescent="0.25">
      <c r="A398" s="7" t="s">
        <v>4410</v>
      </c>
      <c r="B398" s="9">
        <v>171</v>
      </c>
      <c r="C398" s="13">
        <v>45637</v>
      </c>
      <c r="D398" s="9" t="s">
        <v>3924</v>
      </c>
      <c r="E398" s="9">
        <v>86601415</v>
      </c>
      <c r="F398" s="16">
        <v>1</v>
      </c>
      <c r="G398" s="131">
        <v>20335.25</v>
      </c>
      <c r="H398" s="131">
        <v>20335.25</v>
      </c>
    </row>
    <row r="399" spans="1:8" ht="94.5" x14ac:dyDescent="0.25">
      <c r="A399" s="7" t="s">
        <v>4411</v>
      </c>
      <c r="B399" s="9">
        <v>171</v>
      </c>
      <c r="C399" s="13">
        <v>45637</v>
      </c>
      <c r="D399" s="9" t="s">
        <v>3161</v>
      </c>
      <c r="E399" s="9">
        <v>44345372</v>
      </c>
      <c r="F399" s="16">
        <v>1</v>
      </c>
      <c r="G399" s="131">
        <v>3865</v>
      </c>
      <c r="H399" s="131">
        <v>3865</v>
      </c>
    </row>
    <row r="400" spans="1:8" ht="94.5" x14ac:dyDescent="0.25">
      <c r="A400" s="7" t="s">
        <v>4412</v>
      </c>
      <c r="B400" s="9">
        <v>171</v>
      </c>
      <c r="C400" s="13">
        <v>45637</v>
      </c>
      <c r="D400" s="9" t="s">
        <v>3280</v>
      </c>
      <c r="E400" s="9">
        <v>25917846</v>
      </c>
      <c r="F400" s="16">
        <v>1</v>
      </c>
      <c r="G400" s="131">
        <v>18640.5</v>
      </c>
      <c r="H400" s="131">
        <v>18640.5</v>
      </c>
    </row>
    <row r="401" spans="1:8" ht="148.5" x14ac:dyDescent="0.25">
      <c r="A401" s="7" t="s">
        <v>4413</v>
      </c>
      <c r="B401" s="9">
        <v>171</v>
      </c>
      <c r="C401" s="13">
        <v>45637</v>
      </c>
      <c r="D401" s="9" t="s">
        <v>3280</v>
      </c>
      <c r="E401" s="9">
        <v>25917846</v>
      </c>
      <c r="F401" s="16">
        <v>1</v>
      </c>
      <c r="G401" s="131">
        <v>18807</v>
      </c>
      <c r="H401" s="131">
        <v>18807</v>
      </c>
    </row>
    <row r="402" spans="1:8" ht="81" x14ac:dyDescent="0.25">
      <c r="A402" s="7" t="s">
        <v>4414</v>
      </c>
      <c r="B402" s="9">
        <v>171</v>
      </c>
      <c r="C402" s="13">
        <v>45637</v>
      </c>
      <c r="D402" s="9" t="s">
        <v>3280</v>
      </c>
      <c r="E402" s="9">
        <v>25917846</v>
      </c>
      <c r="F402" s="16">
        <v>1</v>
      </c>
      <c r="G402" s="131">
        <v>22022</v>
      </c>
      <c r="H402" s="131">
        <v>22022</v>
      </c>
    </row>
    <row r="403" spans="1:8" ht="67.5" x14ac:dyDescent="0.25">
      <c r="A403" s="7" t="s">
        <v>4415</v>
      </c>
      <c r="B403" s="9">
        <v>171</v>
      </c>
      <c r="C403" s="13">
        <v>45638</v>
      </c>
      <c r="D403" s="9" t="s">
        <v>3161</v>
      </c>
      <c r="E403" s="9">
        <v>44345372</v>
      </c>
      <c r="F403" s="16">
        <v>1</v>
      </c>
      <c r="G403" s="131">
        <v>3850</v>
      </c>
      <c r="H403" s="131">
        <v>3850</v>
      </c>
    </row>
    <row r="404" spans="1:8" ht="67.5" x14ac:dyDescent="0.25">
      <c r="A404" s="7" t="s">
        <v>4416</v>
      </c>
      <c r="B404" s="9">
        <v>299</v>
      </c>
      <c r="C404" s="13">
        <v>45638</v>
      </c>
      <c r="D404" s="9" t="s">
        <v>4417</v>
      </c>
      <c r="E404" s="9">
        <v>5820065</v>
      </c>
      <c r="F404" s="16">
        <v>60</v>
      </c>
      <c r="G404" s="131">
        <v>408</v>
      </c>
      <c r="H404" s="131">
        <v>24480</v>
      </c>
    </row>
    <row r="405" spans="1:8" ht="189" x14ac:dyDescent="0.25">
      <c r="A405" s="7" t="s">
        <v>4418</v>
      </c>
      <c r="B405" s="9">
        <v>171</v>
      </c>
      <c r="C405" s="13">
        <v>45638</v>
      </c>
      <c r="D405" s="9" t="s">
        <v>3280</v>
      </c>
      <c r="E405" s="9">
        <v>25917846</v>
      </c>
      <c r="F405" s="16">
        <v>1</v>
      </c>
      <c r="G405" s="131">
        <v>11197.3</v>
      </c>
      <c r="H405" s="131">
        <v>11197.3</v>
      </c>
    </row>
    <row r="406" spans="1:8" ht="108" x14ac:dyDescent="0.25">
      <c r="A406" s="7" t="s">
        <v>4419</v>
      </c>
      <c r="B406" s="9">
        <v>166</v>
      </c>
      <c r="C406" s="13">
        <v>45638</v>
      </c>
      <c r="D406" s="9" t="s">
        <v>3864</v>
      </c>
      <c r="E406" s="9">
        <v>109583043</v>
      </c>
      <c r="F406" s="16">
        <v>1</v>
      </c>
      <c r="G406" s="131">
        <v>17605.22</v>
      </c>
      <c r="H406" s="131">
        <v>17605.22</v>
      </c>
    </row>
    <row r="407" spans="1:8" ht="54" x14ac:dyDescent="0.25">
      <c r="A407" s="7" t="s">
        <v>4420</v>
      </c>
      <c r="B407" s="9">
        <v>196</v>
      </c>
      <c r="C407" s="13">
        <v>45638</v>
      </c>
      <c r="D407" s="9" t="s">
        <v>4421</v>
      </c>
      <c r="E407" s="9">
        <v>34581847</v>
      </c>
      <c r="F407" s="16">
        <v>47</v>
      </c>
      <c r="G407" s="131">
        <v>500</v>
      </c>
      <c r="H407" s="131">
        <v>23500</v>
      </c>
    </row>
    <row r="408" spans="1:8" ht="54" x14ac:dyDescent="0.25">
      <c r="A408" s="7" t="s">
        <v>4422</v>
      </c>
      <c r="B408" s="9">
        <v>285</v>
      </c>
      <c r="C408" s="13">
        <v>45642</v>
      </c>
      <c r="D408" s="9" t="s">
        <v>4423</v>
      </c>
      <c r="E408" s="9">
        <v>94358478</v>
      </c>
      <c r="F408" s="16">
        <v>1</v>
      </c>
      <c r="G408" s="131">
        <v>15104</v>
      </c>
      <c r="H408" s="131">
        <v>15104</v>
      </c>
    </row>
    <row r="409" spans="1:8" ht="54" x14ac:dyDescent="0.25">
      <c r="A409" s="7" t="s">
        <v>4424</v>
      </c>
      <c r="B409" s="9">
        <v>292</v>
      </c>
      <c r="C409" s="13">
        <v>45642</v>
      </c>
      <c r="D409" s="9" t="s">
        <v>1595</v>
      </c>
      <c r="E409" s="9">
        <v>105480894</v>
      </c>
      <c r="F409" s="16">
        <v>1</v>
      </c>
      <c r="G409" s="131">
        <v>16600</v>
      </c>
      <c r="H409" s="131">
        <v>16600</v>
      </c>
    </row>
    <row r="410" spans="1:8" ht="54" x14ac:dyDescent="0.25">
      <c r="A410" s="7" t="s">
        <v>4425</v>
      </c>
      <c r="B410" s="9">
        <v>329</v>
      </c>
      <c r="C410" s="13">
        <v>45642</v>
      </c>
      <c r="D410" s="9" t="s">
        <v>2592</v>
      </c>
      <c r="E410" s="9">
        <v>25917579</v>
      </c>
      <c r="F410" s="16">
        <v>1</v>
      </c>
      <c r="G410" s="131">
        <v>4900</v>
      </c>
      <c r="H410" s="131">
        <v>4900</v>
      </c>
    </row>
    <row r="411" spans="1:8" ht="94.5" x14ac:dyDescent="0.25">
      <c r="A411" s="7" t="s">
        <v>4426</v>
      </c>
      <c r="B411" s="9">
        <v>196</v>
      </c>
      <c r="C411" s="13">
        <v>45642</v>
      </c>
      <c r="D411" s="9" t="s">
        <v>4427</v>
      </c>
      <c r="E411" s="9">
        <v>4775139</v>
      </c>
      <c r="F411" s="16">
        <v>185</v>
      </c>
      <c r="G411" s="131">
        <v>134.59</v>
      </c>
      <c r="H411" s="131">
        <v>24900</v>
      </c>
    </row>
    <row r="412" spans="1:8" ht="40.5" x14ac:dyDescent="0.25">
      <c r="A412" s="7" t="s">
        <v>4428</v>
      </c>
      <c r="B412" s="9">
        <v>196</v>
      </c>
      <c r="C412" s="13">
        <v>45642</v>
      </c>
      <c r="D412" s="9" t="s">
        <v>4429</v>
      </c>
      <c r="E412" s="9">
        <v>47645547</v>
      </c>
      <c r="F412" s="144">
        <v>1300</v>
      </c>
      <c r="G412" s="131">
        <v>7</v>
      </c>
      <c r="H412" s="131">
        <v>9100</v>
      </c>
    </row>
    <row r="413" spans="1:8" ht="54" x14ac:dyDescent="0.25">
      <c r="A413" s="7" t="s">
        <v>4430</v>
      </c>
      <c r="B413" s="9">
        <v>179</v>
      </c>
      <c r="C413" s="13">
        <v>45642</v>
      </c>
      <c r="D413" s="9" t="s">
        <v>3280</v>
      </c>
      <c r="E413" s="9">
        <v>25917846</v>
      </c>
      <c r="F413" s="16">
        <v>1</v>
      </c>
      <c r="G413" s="131">
        <v>15370</v>
      </c>
      <c r="H413" s="131">
        <v>15370</v>
      </c>
    </row>
    <row r="414" spans="1:8" ht="81" x14ac:dyDescent="0.25">
      <c r="A414" s="7" t="s">
        <v>4431</v>
      </c>
      <c r="B414" s="9">
        <v>329</v>
      </c>
      <c r="C414" s="13">
        <v>45642</v>
      </c>
      <c r="D414" s="9" t="s">
        <v>3161</v>
      </c>
      <c r="E414" s="9">
        <v>44345372</v>
      </c>
      <c r="F414" s="16">
        <v>1</v>
      </c>
      <c r="G414" s="131">
        <v>1560</v>
      </c>
      <c r="H414" s="131">
        <v>1560</v>
      </c>
    </row>
    <row r="415" spans="1:8" ht="94.5" x14ac:dyDescent="0.25">
      <c r="A415" s="7" t="s">
        <v>4432</v>
      </c>
      <c r="B415" s="9">
        <v>181</v>
      </c>
      <c r="C415" s="13">
        <v>45642</v>
      </c>
      <c r="D415" s="9" t="s">
        <v>4433</v>
      </c>
      <c r="E415" s="9">
        <v>80318053</v>
      </c>
      <c r="F415" s="16">
        <v>1</v>
      </c>
      <c r="G415" s="131">
        <v>6500</v>
      </c>
      <c r="H415" s="131">
        <v>6500</v>
      </c>
    </row>
    <row r="416" spans="1:8" ht="81" x14ac:dyDescent="0.25">
      <c r="A416" s="7" t="s">
        <v>4434</v>
      </c>
      <c r="B416" s="9">
        <v>171</v>
      </c>
      <c r="C416" s="13">
        <v>45642</v>
      </c>
      <c r="D416" s="9" t="s">
        <v>1295</v>
      </c>
      <c r="E416" s="9">
        <v>66545463</v>
      </c>
      <c r="F416" s="16">
        <v>1</v>
      </c>
      <c r="G416" s="131">
        <v>220</v>
      </c>
      <c r="H416" s="131">
        <v>22880</v>
      </c>
    </row>
    <row r="417" spans="1:8" ht="54" x14ac:dyDescent="0.25">
      <c r="A417" s="7" t="s">
        <v>4355</v>
      </c>
      <c r="B417" s="9">
        <v>291</v>
      </c>
      <c r="C417" s="13">
        <v>45643</v>
      </c>
      <c r="D417" s="9" t="s">
        <v>3108</v>
      </c>
      <c r="E417" s="9">
        <v>4851498</v>
      </c>
      <c r="F417" s="16">
        <v>200</v>
      </c>
      <c r="G417" s="131">
        <v>55.56</v>
      </c>
      <c r="H417" s="131">
        <v>11112</v>
      </c>
    </row>
    <row r="418" spans="1:8" ht="40.5" x14ac:dyDescent="0.25">
      <c r="A418" s="7" t="s">
        <v>4435</v>
      </c>
      <c r="B418" s="9">
        <v>291</v>
      </c>
      <c r="C418" s="13">
        <v>45643</v>
      </c>
      <c r="D418" s="9" t="s">
        <v>3108</v>
      </c>
      <c r="E418" s="9">
        <v>4851498</v>
      </c>
      <c r="F418" s="144">
        <v>5000</v>
      </c>
      <c r="G418" s="131">
        <v>3.86</v>
      </c>
      <c r="H418" s="131">
        <v>19300</v>
      </c>
    </row>
    <row r="419" spans="1:8" ht="67.5" x14ac:dyDescent="0.25">
      <c r="A419" s="7" t="s">
        <v>4436</v>
      </c>
      <c r="B419" s="9">
        <v>291</v>
      </c>
      <c r="C419" s="13">
        <v>45643</v>
      </c>
      <c r="D419" s="9" t="s">
        <v>3011</v>
      </c>
      <c r="E419" s="9">
        <v>668389</v>
      </c>
      <c r="F419" s="16">
        <v>1</v>
      </c>
      <c r="G419" s="131">
        <v>3414</v>
      </c>
      <c r="H419" s="131">
        <v>3414</v>
      </c>
    </row>
    <row r="420" spans="1:8" ht="81" x14ac:dyDescent="0.25">
      <c r="A420" s="7" t="s">
        <v>4437</v>
      </c>
      <c r="B420" s="9">
        <v>171</v>
      </c>
      <c r="C420" s="13">
        <v>45644</v>
      </c>
      <c r="D420" s="9" t="s">
        <v>1295</v>
      </c>
      <c r="E420" s="9">
        <v>66545463</v>
      </c>
      <c r="F420" s="16">
        <v>1</v>
      </c>
      <c r="G420" s="131">
        <v>93.78</v>
      </c>
      <c r="H420" s="131">
        <v>1688.04</v>
      </c>
    </row>
    <row r="421" spans="1:8" ht="81" x14ac:dyDescent="0.25">
      <c r="A421" s="7" t="s">
        <v>4438</v>
      </c>
      <c r="B421" s="9">
        <v>243</v>
      </c>
      <c r="C421" s="13">
        <v>45644</v>
      </c>
      <c r="D421" s="9" t="s">
        <v>4439</v>
      </c>
      <c r="E421" s="9">
        <v>331686</v>
      </c>
      <c r="F421" s="144">
        <v>50000</v>
      </c>
      <c r="G421" s="131">
        <v>0.27</v>
      </c>
      <c r="H421" s="131">
        <f>G421*50000</f>
        <v>13500</v>
      </c>
    </row>
    <row r="422" spans="1:8" ht="94.5" x14ac:dyDescent="0.25">
      <c r="A422" s="7" t="s">
        <v>4440</v>
      </c>
      <c r="B422" s="9">
        <v>196</v>
      </c>
      <c r="C422" s="13">
        <v>45644</v>
      </c>
      <c r="D422" s="9" t="s">
        <v>4441</v>
      </c>
      <c r="E422" s="9">
        <v>6576974</v>
      </c>
      <c r="F422" s="16">
        <v>1</v>
      </c>
      <c r="G422" s="131">
        <v>5000</v>
      </c>
      <c r="H422" s="131">
        <v>5000</v>
      </c>
    </row>
    <row r="423" spans="1:8" x14ac:dyDescent="0.25">
      <c r="A423" s="211" t="s">
        <v>3165</v>
      </c>
      <c r="B423" s="211"/>
      <c r="C423" s="211"/>
      <c r="D423" s="211"/>
      <c r="E423" s="211"/>
      <c r="F423" s="211"/>
      <c r="G423" s="211"/>
      <c r="H423" s="211"/>
    </row>
  </sheetData>
  <mergeCells count="14">
    <mergeCell ref="A423:H423"/>
    <mergeCell ref="A351:H351"/>
    <mergeCell ref="A6:F6"/>
    <mergeCell ref="A235:H235"/>
    <mergeCell ref="A1:F1"/>
    <mergeCell ref="A2:F2"/>
    <mergeCell ref="A3:F3"/>
    <mergeCell ref="A4:F4"/>
    <mergeCell ref="A5:F5"/>
    <mergeCell ref="A163:H163"/>
    <mergeCell ref="A9:H9"/>
    <mergeCell ref="A11:G11"/>
    <mergeCell ref="A85:H85"/>
    <mergeCell ref="A7:F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13C1-766F-4A47-8530-E0448C8E2838}">
  <dimension ref="A1:H693"/>
  <sheetViews>
    <sheetView showGridLines="0" tabSelected="1" zoomScale="80" zoomScaleNormal="80" workbookViewId="0">
      <pane ySplit="10" topLeftCell="A617" activePane="bottomLeft" state="frozen"/>
      <selection pane="bottomLeft" activeCell="C618" sqref="C618"/>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203" t="s">
        <v>2</v>
      </c>
      <c r="B1" s="204"/>
      <c r="C1" s="204"/>
      <c r="D1" s="204"/>
      <c r="E1" s="204"/>
      <c r="F1" s="204"/>
      <c r="G1" s="1"/>
      <c r="H1" s="1"/>
    </row>
    <row r="2" spans="1:8" ht="15.75" x14ac:dyDescent="0.25">
      <c r="A2" s="203" t="s">
        <v>3</v>
      </c>
      <c r="B2" s="204"/>
      <c r="C2" s="204"/>
      <c r="D2" s="204"/>
      <c r="E2" s="204"/>
      <c r="F2" s="204"/>
      <c r="G2" s="1"/>
      <c r="H2" s="1"/>
    </row>
    <row r="3" spans="1:8" ht="15.75" x14ac:dyDescent="0.25">
      <c r="A3" s="205" t="s">
        <v>2090</v>
      </c>
      <c r="B3" s="206"/>
      <c r="C3" s="206"/>
      <c r="D3" s="206"/>
      <c r="E3" s="206"/>
      <c r="F3" s="206"/>
      <c r="G3" s="1"/>
      <c r="H3" s="1"/>
    </row>
    <row r="4" spans="1:8" ht="15.75" x14ac:dyDescent="0.25">
      <c r="A4" s="203" t="s">
        <v>0</v>
      </c>
      <c r="B4" s="204"/>
      <c r="C4" s="204"/>
      <c r="D4" s="204"/>
      <c r="E4" s="204"/>
      <c r="F4" s="204"/>
      <c r="G4" s="1"/>
      <c r="H4" s="1"/>
    </row>
    <row r="5" spans="1:8" ht="15.75" x14ac:dyDescent="0.25">
      <c r="A5" s="203" t="s">
        <v>4561</v>
      </c>
      <c r="B5" s="204"/>
      <c r="C5" s="204"/>
      <c r="D5" s="204"/>
      <c r="E5" s="204"/>
      <c r="F5" s="204"/>
      <c r="G5" s="1"/>
      <c r="H5" s="1"/>
    </row>
    <row r="6" spans="1:8" ht="15.75" x14ac:dyDescent="0.25">
      <c r="A6" s="203" t="s">
        <v>5740</v>
      </c>
      <c r="B6" s="204"/>
      <c r="C6" s="204"/>
      <c r="D6" s="204"/>
      <c r="E6" s="204"/>
      <c r="F6" s="204"/>
      <c r="G6" s="1"/>
      <c r="H6" s="1"/>
    </row>
    <row r="7" spans="1:8" ht="15.75" x14ac:dyDescent="0.25">
      <c r="A7" s="203" t="s">
        <v>5739</v>
      </c>
      <c r="B7" s="204"/>
      <c r="C7" s="204"/>
      <c r="D7" s="204"/>
      <c r="E7" s="204"/>
      <c r="F7" s="204"/>
      <c r="G7" s="1"/>
      <c r="H7" s="1"/>
    </row>
    <row r="9" spans="1:8" ht="21.75" thickBot="1" x14ac:dyDescent="0.3">
      <c r="A9" s="212" t="s">
        <v>1</v>
      </c>
      <c r="B9" s="212"/>
      <c r="C9" s="212"/>
      <c r="D9" s="212"/>
      <c r="E9" s="212"/>
      <c r="F9" s="212"/>
      <c r="G9" s="212"/>
      <c r="H9" s="212"/>
    </row>
    <row r="10" spans="1:8" ht="30" x14ac:dyDescent="0.25">
      <c r="A10" s="2" t="s">
        <v>3890</v>
      </c>
      <c r="B10" s="2" t="s">
        <v>3891</v>
      </c>
      <c r="C10" s="2" t="s">
        <v>3892</v>
      </c>
      <c r="D10" s="2" t="s">
        <v>3893</v>
      </c>
      <c r="E10" s="2" t="s">
        <v>3894</v>
      </c>
      <c r="F10" s="2" t="s">
        <v>7</v>
      </c>
      <c r="G10" s="2" t="s">
        <v>3895</v>
      </c>
      <c r="H10" s="2" t="s">
        <v>3896</v>
      </c>
    </row>
    <row r="11" spans="1:8" x14ac:dyDescent="0.25">
      <c r="A11" s="209" t="s">
        <v>4442</v>
      </c>
      <c r="B11" s="209"/>
      <c r="C11" s="209"/>
      <c r="D11" s="209"/>
      <c r="E11" s="209"/>
      <c r="F11" s="209"/>
      <c r="G11" s="209"/>
      <c r="H11" s="209"/>
    </row>
    <row r="12" spans="1:8" ht="174.95" customHeight="1" x14ac:dyDescent="0.25">
      <c r="A12" s="18" t="s">
        <v>4443</v>
      </c>
      <c r="B12" s="9">
        <v>183</v>
      </c>
      <c r="C12" s="128">
        <v>45665</v>
      </c>
      <c r="D12" s="10" t="s">
        <v>4444</v>
      </c>
      <c r="E12" s="9">
        <v>71547061</v>
      </c>
      <c r="F12" s="9">
        <v>1</v>
      </c>
      <c r="G12" s="155">
        <v>22500</v>
      </c>
      <c r="H12" s="131">
        <v>22500</v>
      </c>
    </row>
    <row r="13" spans="1:8" ht="174.95" customHeight="1" x14ac:dyDescent="0.25">
      <c r="A13" s="160" t="s">
        <v>4445</v>
      </c>
      <c r="B13" s="9">
        <v>199</v>
      </c>
      <c r="C13" s="128">
        <v>45665</v>
      </c>
      <c r="D13" s="159" t="s">
        <v>3716</v>
      </c>
      <c r="E13" s="10">
        <v>34962484</v>
      </c>
      <c r="F13" s="9">
        <v>1</v>
      </c>
      <c r="G13" s="155">
        <v>24533.64</v>
      </c>
      <c r="H13" s="124">
        <v>24533.64</v>
      </c>
    </row>
    <row r="14" spans="1:8" ht="174.95" customHeight="1" x14ac:dyDescent="0.25">
      <c r="A14" s="18" t="s">
        <v>4446</v>
      </c>
      <c r="B14" s="9">
        <v>189</v>
      </c>
      <c r="C14" s="128">
        <v>45667</v>
      </c>
      <c r="D14" s="10" t="s">
        <v>3111</v>
      </c>
      <c r="E14" s="9">
        <v>91964660</v>
      </c>
      <c r="F14" s="9">
        <v>1</v>
      </c>
      <c r="G14" s="155">
        <v>2900</v>
      </c>
      <c r="H14" s="131">
        <v>2900</v>
      </c>
    </row>
    <row r="15" spans="1:8" ht="174.95" customHeight="1" x14ac:dyDescent="0.25">
      <c r="A15" s="18" t="s">
        <v>4447</v>
      </c>
      <c r="B15" s="9">
        <v>181</v>
      </c>
      <c r="C15" s="128">
        <v>45667</v>
      </c>
      <c r="D15" s="10" t="s">
        <v>3756</v>
      </c>
      <c r="E15" s="37">
        <v>98676156</v>
      </c>
      <c r="F15" s="9">
        <v>1</v>
      </c>
      <c r="G15" s="155">
        <v>18000</v>
      </c>
      <c r="H15" s="131">
        <v>18000</v>
      </c>
    </row>
    <row r="16" spans="1:8" ht="174.95" customHeight="1" x14ac:dyDescent="0.25">
      <c r="A16" s="38" t="s">
        <v>4448</v>
      </c>
      <c r="B16" s="9">
        <v>121</v>
      </c>
      <c r="C16" s="128">
        <v>45670</v>
      </c>
      <c r="D16" s="10" t="s">
        <v>4449</v>
      </c>
      <c r="E16" s="37">
        <v>79295274</v>
      </c>
      <c r="F16" s="9">
        <v>1</v>
      </c>
      <c r="G16" s="155">
        <v>23950</v>
      </c>
      <c r="H16" s="131">
        <v>23950</v>
      </c>
    </row>
    <row r="17" spans="1:8" ht="174.95" customHeight="1" x14ac:dyDescent="0.25">
      <c r="A17" s="145" t="s">
        <v>4450</v>
      </c>
      <c r="B17" s="146">
        <v>199</v>
      </c>
      <c r="C17" s="149">
        <v>45670</v>
      </c>
      <c r="D17" s="146" t="s">
        <v>4451</v>
      </c>
      <c r="E17" s="153">
        <v>22308563</v>
      </c>
      <c r="F17" s="9">
        <v>4800</v>
      </c>
      <c r="G17" s="155">
        <v>18.75</v>
      </c>
      <c r="H17" s="131">
        <v>90000</v>
      </c>
    </row>
    <row r="18" spans="1:8" ht="174.95" customHeight="1" x14ac:dyDescent="0.25">
      <c r="A18" s="18" t="s">
        <v>4452</v>
      </c>
      <c r="B18" s="9">
        <v>233</v>
      </c>
      <c r="C18" s="150">
        <v>45671</v>
      </c>
      <c r="D18" s="10" t="s">
        <v>3151</v>
      </c>
      <c r="E18" s="37" t="s">
        <v>912</v>
      </c>
      <c r="F18" s="9">
        <v>12</v>
      </c>
      <c r="G18" s="155">
        <v>175</v>
      </c>
      <c r="H18" s="131">
        <v>2100</v>
      </c>
    </row>
    <row r="19" spans="1:8" ht="174.95" customHeight="1" x14ac:dyDescent="0.25">
      <c r="A19" s="18" t="s">
        <v>4453</v>
      </c>
      <c r="B19" s="9">
        <v>151</v>
      </c>
      <c r="C19" s="128">
        <v>45671</v>
      </c>
      <c r="D19" s="10" t="s">
        <v>4454</v>
      </c>
      <c r="E19" s="37">
        <v>1859234</v>
      </c>
      <c r="F19" s="9">
        <v>1</v>
      </c>
      <c r="G19" s="155">
        <v>7200</v>
      </c>
      <c r="H19" s="131">
        <v>7200</v>
      </c>
    </row>
    <row r="20" spans="1:8" ht="174.95" customHeight="1" x14ac:dyDescent="0.25">
      <c r="A20" s="158" t="s">
        <v>4455</v>
      </c>
      <c r="B20" s="151">
        <v>299</v>
      </c>
      <c r="C20" s="13">
        <v>45671</v>
      </c>
      <c r="D20" s="146" t="s">
        <v>4417</v>
      </c>
      <c r="E20" s="153">
        <v>5820065</v>
      </c>
      <c r="F20" s="9">
        <v>60</v>
      </c>
      <c r="G20" s="155">
        <v>408</v>
      </c>
      <c r="H20" s="131">
        <v>24480</v>
      </c>
    </row>
    <row r="21" spans="1:8" ht="174.95" customHeight="1" x14ac:dyDescent="0.25">
      <c r="A21" s="18" t="s">
        <v>4456</v>
      </c>
      <c r="B21" s="9">
        <v>185</v>
      </c>
      <c r="C21" s="128">
        <v>45672</v>
      </c>
      <c r="D21" s="10" t="s">
        <v>4457</v>
      </c>
      <c r="E21" s="37">
        <v>2314045</v>
      </c>
      <c r="F21" s="9">
        <v>1</v>
      </c>
      <c r="G21" s="155">
        <v>24999.99</v>
      </c>
      <c r="H21" s="131">
        <v>24999.99</v>
      </c>
    </row>
    <row r="22" spans="1:8" ht="174.95" customHeight="1" x14ac:dyDescent="0.25">
      <c r="A22" s="18" t="s">
        <v>4458</v>
      </c>
      <c r="B22" s="9">
        <v>122</v>
      </c>
      <c r="C22" s="128">
        <v>45672</v>
      </c>
      <c r="D22" s="10" t="s">
        <v>4459</v>
      </c>
      <c r="E22" s="37">
        <v>36853305</v>
      </c>
      <c r="F22" s="9">
        <v>15000</v>
      </c>
      <c r="G22" s="155">
        <v>13500</v>
      </c>
      <c r="H22" s="131">
        <v>13500</v>
      </c>
    </row>
    <row r="23" spans="1:8" ht="174.95" customHeight="1" x14ac:dyDescent="0.25">
      <c r="A23" s="18" t="s">
        <v>4460</v>
      </c>
      <c r="B23" s="9">
        <v>171</v>
      </c>
      <c r="C23" s="128">
        <v>45672</v>
      </c>
      <c r="D23" s="10" t="s">
        <v>4461</v>
      </c>
      <c r="E23" s="37">
        <v>26012960</v>
      </c>
      <c r="F23" s="9">
        <v>2</v>
      </c>
      <c r="G23" s="155">
        <v>1825</v>
      </c>
      <c r="H23" s="131">
        <v>1825</v>
      </c>
    </row>
    <row r="24" spans="1:8" ht="174.95" customHeight="1" x14ac:dyDescent="0.25">
      <c r="A24" s="18" t="s">
        <v>4462</v>
      </c>
      <c r="B24" s="9">
        <v>171</v>
      </c>
      <c r="C24" s="128">
        <v>45672</v>
      </c>
      <c r="D24" s="10" t="s">
        <v>4461</v>
      </c>
      <c r="E24" s="37">
        <v>26012960</v>
      </c>
      <c r="F24" s="9">
        <v>1</v>
      </c>
      <c r="G24" s="155">
        <v>5695</v>
      </c>
      <c r="H24" s="131">
        <v>5695</v>
      </c>
    </row>
    <row r="25" spans="1:8" ht="174.95" customHeight="1" x14ac:dyDescent="0.25">
      <c r="A25" s="18" t="s">
        <v>4463</v>
      </c>
      <c r="B25" s="9">
        <v>171</v>
      </c>
      <c r="C25" s="128">
        <v>45672</v>
      </c>
      <c r="D25" s="10" t="s">
        <v>2367</v>
      </c>
      <c r="E25" s="37">
        <v>66545463</v>
      </c>
      <c r="F25" s="9">
        <v>1</v>
      </c>
      <c r="G25" s="155">
        <v>1688.04</v>
      </c>
      <c r="H25" s="131">
        <v>1688.04</v>
      </c>
    </row>
    <row r="26" spans="1:8" ht="174.95" customHeight="1" x14ac:dyDescent="0.25">
      <c r="A26" s="18" t="s">
        <v>4464</v>
      </c>
      <c r="B26" s="9">
        <v>151</v>
      </c>
      <c r="C26" s="128">
        <v>45674</v>
      </c>
      <c r="D26" s="10" t="s">
        <v>4465</v>
      </c>
      <c r="E26" s="37">
        <v>33507031</v>
      </c>
      <c r="F26" s="9">
        <v>1</v>
      </c>
      <c r="G26" s="155">
        <v>63231.25</v>
      </c>
      <c r="H26" s="131">
        <v>63231.25</v>
      </c>
    </row>
    <row r="27" spans="1:8" ht="174.95" customHeight="1" x14ac:dyDescent="0.25">
      <c r="A27" s="18" t="s">
        <v>4466</v>
      </c>
      <c r="B27" s="9">
        <v>171</v>
      </c>
      <c r="C27" s="128">
        <v>45674</v>
      </c>
      <c r="D27" s="10" t="s">
        <v>677</v>
      </c>
      <c r="E27" s="37">
        <v>12338265</v>
      </c>
      <c r="F27" s="9">
        <v>1</v>
      </c>
      <c r="G27" s="155">
        <v>8850</v>
      </c>
      <c r="H27" s="131">
        <v>8850</v>
      </c>
    </row>
    <row r="28" spans="1:8" ht="174.95" customHeight="1" x14ac:dyDescent="0.25">
      <c r="A28" s="18" t="s">
        <v>4467</v>
      </c>
      <c r="B28" s="9">
        <v>328</v>
      </c>
      <c r="C28" s="128">
        <v>45674</v>
      </c>
      <c r="D28" s="10" t="s">
        <v>2539</v>
      </c>
      <c r="E28" s="37">
        <v>65284933</v>
      </c>
      <c r="F28" s="9">
        <v>1</v>
      </c>
      <c r="G28" s="155">
        <v>13750</v>
      </c>
      <c r="H28" s="131">
        <v>13750</v>
      </c>
    </row>
    <row r="29" spans="1:8" ht="174.95" customHeight="1" x14ac:dyDescent="0.25">
      <c r="A29" s="118" t="s">
        <v>4468</v>
      </c>
      <c r="B29" s="30">
        <v>158</v>
      </c>
      <c r="C29" s="128">
        <v>45674</v>
      </c>
      <c r="D29" s="80" t="s">
        <v>4469</v>
      </c>
      <c r="E29" s="147" t="s">
        <v>12</v>
      </c>
      <c r="F29" s="9">
        <v>1</v>
      </c>
      <c r="G29" s="156">
        <v>19104</v>
      </c>
      <c r="H29" s="131">
        <v>19104</v>
      </c>
    </row>
    <row r="30" spans="1:8" ht="174.95" customHeight="1" x14ac:dyDescent="0.25">
      <c r="A30" s="18" t="s">
        <v>4470</v>
      </c>
      <c r="B30" s="9">
        <v>328</v>
      </c>
      <c r="C30" s="128">
        <v>45677</v>
      </c>
      <c r="D30" s="10" t="s">
        <v>2539</v>
      </c>
      <c r="E30" s="148">
        <v>65284933</v>
      </c>
      <c r="F30" s="9">
        <v>2</v>
      </c>
      <c r="G30" s="155">
        <v>8495</v>
      </c>
      <c r="H30" s="131">
        <v>16990</v>
      </c>
    </row>
    <row r="31" spans="1:8" ht="174.95" customHeight="1" x14ac:dyDescent="0.25">
      <c r="A31" s="38" t="s">
        <v>4471</v>
      </c>
      <c r="B31" s="9">
        <v>186</v>
      </c>
      <c r="C31" s="128">
        <v>45677</v>
      </c>
      <c r="D31" s="10" t="s">
        <v>4472</v>
      </c>
      <c r="E31" s="148">
        <v>89598911</v>
      </c>
      <c r="F31" s="9">
        <v>1</v>
      </c>
      <c r="G31" s="155">
        <v>18068</v>
      </c>
      <c r="H31" s="131">
        <v>18068</v>
      </c>
    </row>
    <row r="32" spans="1:8" ht="94.5" x14ac:dyDescent="0.25">
      <c r="A32" s="18" t="s">
        <v>4473</v>
      </c>
      <c r="B32" s="9">
        <v>328</v>
      </c>
      <c r="C32" s="128">
        <v>45677</v>
      </c>
      <c r="D32" s="10" t="s">
        <v>2454</v>
      </c>
      <c r="E32" s="148">
        <v>6776345</v>
      </c>
      <c r="F32" s="9">
        <v>1</v>
      </c>
      <c r="G32" s="155">
        <v>11925</v>
      </c>
      <c r="H32" s="131">
        <v>11925</v>
      </c>
    </row>
    <row r="33" spans="1:8" ht="40.5" x14ac:dyDescent="0.25">
      <c r="A33" s="18" t="s">
        <v>4474</v>
      </c>
      <c r="B33" s="9">
        <v>169</v>
      </c>
      <c r="C33" s="128">
        <v>45677</v>
      </c>
      <c r="D33" s="10" t="s">
        <v>677</v>
      </c>
      <c r="E33" s="37">
        <v>12338265</v>
      </c>
      <c r="F33" s="9">
        <v>1</v>
      </c>
      <c r="G33" s="155">
        <v>1650</v>
      </c>
      <c r="H33" s="131">
        <v>6600</v>
      </c>
    </row>
    <row r="34" spans="1:8" ht="54" x14ac:dyDescent="0.25">
      <c r="A34" s="7" t="s">
        <v>4475</v>
      </c>
      <c r="B34" s="9">
        <v>121</v>
      </c>
      <c r="C34" s="128">
        <v>45677</v>
      </c>
      <c r="D34" s="9" t="s">
        <v>4010</v>
      </c>
      <c r="E34" s="152">
        <v>19554869</v>
      </c>
      <c r="F34" s="9">
        <v>1</v>
      </c>
      <c r="G34" s="155">
        <v>15800</v>
      </c>
      <c r="H34" s="131">
        <v>15800</v>
      </c>
    </row>
    <row r="35" spans="1:8" ht="81" x14ac:dyDescent="0.25">
      <c r="A35" s="7" t="s">
        <v>4476</v>
      </c>
      <c r="B35" s="9">
        <v>121</v>
      </c>
      <c r="C35" s="128">
        <v>45677</v>
      </c>
      <c r="D35" s="9" t="s">
        <v>4477</v>
      </c>
      <c r="E35" s="152">
        <v>120381672</v>
      </c>
      <c r="F35" s="9">
        <v>1</v>
      </c>
      <c r="G35" s="155">
        <v>15600</v>
      </c>
      <c r="H35" s="131">
        <v>15600</v>
      </c>
    </row>
    <row r="36" spans="1:8" ht="54" x14ac:dyDescent="0.25">
      <c r="A36" s="18" t="s">
        <v>4478</v>
      </c>
      <c r="B36" s="9">
        <v>196</v>
      </c>
      <c r="C36" s="128">
        <v>45677</v>
      </c>
      <c r="D36" s="10" t="s">
        <v>292</v>
      </c>
      <c r="E36" s="37">
        <v>5908248</v>
      </c>
      <c r="F36" s="9">
        <v>900</v>
      </c>
      <c r="G36" s="155">
        <v>27</v>
      </c>
      <c r="H36" s="131">
        <v>24300</v>
      </c>
    </row>
    <row r="37" spans="1:8" ht="94.5" x14ac:dyDescent="0.25">
      <c r="A37" s="18" t="s">
        <v>4479</v>
      </c>
      <c r="B37" s="9">
        <v>165</v>
      </c>
      <c r="C37" s="128">
        <v>45678</v>
      </c>
      <c r="D37" s="10" t="s">
        <v>2255</v>
      </c>
      <c r="E37" s="37">
        <v>332917</v>
      </c>
      <c r="F37" s="9">
        <v>1</v>
      </c>
      <c r="G37" s="155">
        <v>14616.39</v>
      </c>
      <c r="H37" s="131">
        <v>14616.39</v>
      </c>
    </row>
    <row r="38" spans="1:8" ht="54" x14ac:dyDescent="0.25">
      <c r="A38" s="18" t="s">
        <v>4480</v>
      </c>
      <c r="B38" s="9">
        <v>169</v>
      </c>
      <c r="C38" s="128">
        <v>45678</v>
      </c>
      <c r="D38" s="10" t="s">
        <v>1074</v>
      </c>
      <c r="E38" s="37">
        <v>24998923</v>
      </c>
      <c r="F38" s="9">
        <v>1</v>
      </c>
      <c r="G38" s="157">
        <v>23290.59</v>
      </c>
      <c r="H38" s="131">
        <v>23290.59</v>
      </c>
    </row>
    <row r="39" spans="1:8" ht="81" x14ac:dyDescent="0.25">
      <c r="A39" s="18" t="s">
        <v>4481</v>
      </c>
      <c r="B39" s="9">
        <v>186</v>
      </c>
      <c r="C39" s="128">
        <v>45678</v>
      </c>
      <c r="D39" s="10" t="s">
        <v>4482</v>
      </c>
      <c r="E39" s="37">
        <v>20003447</v>
      </c>
      <c r="F39" s="9">
        <v>1</v>
      </c>
      <c r="G39" s="157">
        <v>25000</v>
      </c>
      <c r="H39" s="131">
        <v>25000</v>
      </c>
    </row>
    <row r="40" spans="1:8" ht="54" x14ac:dyDescent="0.25">
      <c r="A40" s="18" t="s">
        <v>4483</v>
      </c>
      <c r="B40" s="9">
        <v>291</v>
      </c>
      <c r="C40" s="13">
        <v>45679</v>
      </c>
      <c r="D40" s="10" t="s">
        <v>4459</v>
      </c>
      <c r="E40" s="37">
        <v>36853305</v>
      </c>
      <c r="F40" s="9">
        <v>14</v>
      </c>
      <c r="G40" s="157">
        <v>85</v>
      </c>
      <c r="H40" s="131">
        <v>1190</v>
      </c>
    </row>
    <row r="41" spans="1:8" ht="40.5" x14ac:dyDescent="0.25">
      <c r="A41" s="18" t="s">
        <v>4484</v>
      </c>
      <c r="B41" s="9">
        <v>291</v>
      </c>
      <c r="C41" s="13">
        <v>45679</v>
      </c>
      <c r="D41" s="10" t="s">
        <v>4485</v>
      </c>
      <c r="E41" s="148">
        <v>12341606</v>
      </c>
      <c r="F41" s="9">
        <v>1000</v>
      </c>
      <c r="G41" s="157">
        <v>3.46</v>
      </c>
      <c r="H41" s="131">
        <v>3460</v>
      </c>
    </row>
    <row r="42" spans="1:8" ht="67.5" x14ac:dyDescent="0.25">
      <c r="A42" s="18" t="s">
        <v>4486</v>
      </c>
      <c r="B42" s="9">
        <v>268</v>
      </c>
      <c r="C42" s="13">
        <v>45679</v>
      </c>
      <c r="D42" s="10" t="s">
        <v>3352</v>
      </c>
      <c r="E42" s="148">
        <v>109842901</v>
      </c>
      <c r="F42" s="9">
        <v>1</v>
      </c>
      <c r="G42" s="157">
        <v>7000</v>
      </c>
      <c r="H42" s="131">
        <v>7000</v>
      </c>
    </row>
    <row r="43" spans="1:8" ht="67.5" x14ac:dyDescent="0.25">
      <c r="A43" s="18" t="s">
        <v>4487</v>
      </c>
      <c r="B43" s="9">
        <v>291</v>
      </c>
      <c r="C43" s="13">
        <v>45679</v>
      </c>
      <c r="D43" s="10" t="s">
        <v>3011</v>
      </c>
      <c r="E43" s="148">
        <v>668389</v>
      </c>
      <c r="F43" s="9">
        <v>1</v>
      </c>
      <c r="G43" s="157">
        <v>8935</v>
      </c>
      <c r="H43" s="131">
        <v>8935</v>
      </c>
    </row>
    <row r="44" spans="1:8" ht="54" x14ac:dyDescent="0.25">
      <c r="A44" s="18" t="s">
        <v>4488</v>
      </c>
      <c r="B44" s="9">
        <v>291</v>
      </c>
      <c r="C44" s="13">
        <v>45679</v>
      </c>
      <c r="D44" s="10" t="s">
        <v>946</v>
      </c>
      <c r="E44" s="37">
        <v>38231425</v>
      </c>
      <c r="F44" s="9">
        <v>1000</v>
      </c>
      <c r="G44" s="155">
        <v>12.25</v>
      </c>
      <c r="H44" s="131">
        <v>12250</v>
      </c>
    </row>
    <row r="45" spans="1:8" ht="94.5" x14ac:dyDescent="0.25">
      <c r="A45" s="18" t="s">
        <v>4489</v>
      </c>
      <c r="B45" s="9">
        <v>199</v>
      </c>
      <c r="C45" s="128">
        <v>45680</v>
      </c>
      <c r="D45" s="10" t="s">
        <v>4490</v>
      </c>
      <c r="E45" s="37">
        <v>8350132</v>
      </c>
      <c r="F45" s="9">
        <v>1</v>
      </c>
      <c r="G45" s="155">
        <v>23440</v>
      </c>
      <c r="H45" s="131">
        <v>23440</v>
      </c>
    </row>
    <row r="46" spans="1:8" ht="81" x14ac:dyDescent="0.25">
      <c r="A46" s="18" t="s">
        <v>4491</v>
      </c>
      <c r="B46" s="9">
        <v>328</v>
      </c>
      <c r="C46" s="128">
        <v>45680</v>
      </c>
      <c r="D46" s="10" t="s">
        <v>2454</v>
      </c>
      <c r="E46" s="37">
        <v>6776345</v>
      </c>
      <c r="F46" s="9">
        <v>1</v>
      </c>
      <c r="G46" s="155">
        <v>20364.990000000002</v>
      </c>
      <c r="H46" s="131">
        <v>20364.990000000002</v>
      </c>
    </row>
    <row r="47" spans="1:8" ht="81" x14ac:dyDescent="0.25">
      <c r="A47" s="22" t="s">
        <v>4492</v>
      </c>
      <c r="B47" s="9">
        <v>158</v>
      </c>
      <c r="C47" s="128">
        <v>45680</v>
      </c>
      <c r="D47" s="10" t="s">
        <v>917</v>
      </c>
      <c r="E47" s="37">
        <v>48327581</v>
      </c>
      <c r="F47" s="9">
        <v>17</v>
      </c>
      <c r="G47" s="155">
        <v>449.38</v>
      </c>
      <c r="H47" s="131">
        <v>7639.46</v>
      </c>
    </row>
    <row r="48" spans="1:8" ht="40.5" x14ac:dyDescent="0.25">
      <c r="A48" s="145" t="s">
        <v>4493</v>
      </c>
      <c r="B48" s="9">
        <v>186</v>
      </c>
      <c r="C48" s="128">
        <v>45680</v>
      </c>
      <c r="D48" s="10" t="s">
        <v>1228</v>
      </c>
      <c r="E48" s="154">
        <v>81219555</v>
      </c>
      <c r="F48" s="9">
        <v>1</v>
      </c>
      <c r="G48" s="155">
        <v>24985.19</v>
      </c>
      <c r="H48" s="131">
        <v>24985.19</v>
      </c>
    </row>
    <row r="49" spans="1:8" ht="108" x14ac:dyDescent="0.25">
      <c r="A49" s="145" t="s">
        <v>4494</v>
      </c>
      <c r="B49" s="9">
        <v>297</v>
      </c>
      <c r="C49" s="128">
        <v>45680</v>
      </c>
      <c r="D49" s="10" t="s">
        <v>2836</v>
      </c>
      <c r="E49" s="154">
        <v>5151457</v>
      </c>
      <c r="F49" s="9">
        <v>1</v>
      </c>
      <c r="G49" s="155">
        <v>22455</v>
      </c>
      <c r="H49" s="131">
        <v>22455</v>
      </c>
    </row>
    <row r="50" spans="1:8" ht="175.5" x14ac:dyDescent="0.25">
      <c r="A50" s="145" t="s">
        <v>4495</v>
      </c>
      <c r="B50" s="9">
        <v>171</v>
      </c>
      <c r="C50" s="128">
        <v>45680</v>
      </c>
      <c r="D50" s="10" t="s">
        <v>3264</v>
      </c>
      <c r="E50" s="154">
        <v>26012960</v>
      </c>
      <c r="F50" s="9">
        <v>1</v>
      </c>
      <c r="G50" s="155">
        <v>16430</v>
      </c>
      <c r="H50" s="131">
        <v>16430</v>
      </c>
    </row>
    <row r="51" spans="1:8" ht="54" x14ac:dyDescent="0.25">
      <c r="A51" s="145" t="s">
        <v>4496</v>
      </c>
      <c r="B51" s="9">
        <v>329</v>
      </c>
      <c r="C51" s="128">
        <v>45680</v>
      </c>
      <c r="D51" s="10" t="s">
        <v>993</v>
      </c>
      <c r="E51" s="154">
        <v>46720111</v>
      </c>
      <c r="F51" s="9">
        <v>1</v>
      </c>
      <c r="G51" s="155">
        <v>2800</v>
      </c>
      <c r="H51" s="131">
        <v>2800</v>
      </c>
    </row>
    <row r="52" spans="1:8" ht="81" x14ac:dyDescent="0.25">
      <c r="A52" s="145" t="s">
        <v>4497</v>
      </c>
      <c r="B52" s="9">
        <v>121</v>
      </c>
      <c r="C52" s="128">
        <v>45680</v>
      </c>
      <c r="D52" s="10" t="s">
        <v>4449</v>
      </c>
      <c r="E52" s="37">
        <v>79295274</v>
      </c>
      <c r="F52" s="9">
        <v>1</v>
      </c>
      <c r="G52" s="155">
        <v>24785</v>
      </c>
      <c r="H52" s="131">
        <v>24785</v>
      </c>
    </row>
    <row r="53" spans="1:8" ht="54" x14ac:dyDescent="0.25">
      <c r="A53" s="7" t="s">
        <v>4498</v>
      </c>
      <c r="B53" s="9">
        <v>121</v>
      </c>
      <c r="C53" s="128">
        <v>45680</v>
      </c>
      <c r="D53" s="10" t="s">
        <v>3827</v>
      </c>
      <c r="E53" s="37">
        <v>68866925</v>
      </c>
      <c r="F53" s="9">
        <v>20000</v>
      </c>
      <c r="G53" s="155">
        <v>0.23499999999999999</v>
      </c>
      <c r="H53" s="131">
        <v>4700</v>
      </c>
    </row>
    <row r="54" spans="1:8" ht="121.5" x14ac:dyDescent="0.25">
      <c r="A54" s="7" t="s">
        <v>4499</v>
      </c>
      <c r="B54" s="9">
        <v>121</v>
      </c>
      <c r="C54" s="128">
        <v>45680</v>
      </c>
      <c r="D54" s="10" t="s">
        <v>4500</v>
      </c>
      <c r="E54" s="37">
        <v>49454897</v>
      </c>
      <c r="F54" s="9">
        <v>1</v>
      </c>
      <c r="G54" s="155">
        <v>7270</v>
      </c>
      <c r="H54" s="131">
        <v>7270</v>
      </c>
    </row>
    <row r="55" spans="1:8" ht="67.5" x14ac:dyDescent="0.25">
      <c r="A55" s="7" t="s">
        <v>4501</v>
      </c>
      <c r="B55" s="9">
        <v>329</v>
      </c>
      <c r="C55" s="128">
        <v>45680</v>
      </c>
      <c r="D55" s="10" t="s">
        <v>4502</v>
      </c>
      <c r="E55" s="37">
        <v>16498577</v>
      </c>
      <c r="F55" s="9">
        <v>1</v>
      </c>
      <c r="G55" s="155">
        <v>1535</v>
      </c>
      <c r="H55" s="131">
        <v>1535</v>
      </c>
    </row>
    <row r="56" spans="1:8" ht="81" x14ac:dyDescent="0.25">
      <c r="A56" s="7" t="s">
        <v>4503</v>
      </c>
      <c r="B56" s="9">
        <v>329</v>
      </c>
      <c r="C56" s="128">
        <v>45680</v>
      </c>
      <c r="D56" s="10" t="s">
        <v>2349</v>
      </c>
      <c r="E56" s="37">
        <v>108525155</v>
      </c>
      <c r="F56" s="9">
        <v>1</v>
      </c>
      <c r="G56" s="155">
        <v>2025.5</v>
      </c>
      <c r="H56" s="131">
        <v>2025.5</v>
      </c>
    </row>
    <row r="57" spans="1:8" ht="57" x14ac:dyDescent="0.25">
      <c r="A57" s="119" t="s">
        <v>4504</v>
      </c>
      <c r="B57" s="9">
        <v>121</v>
      </c>
      <c r="C57" s="128">
        <v>45680</v>
      </c>
      <c r="D57" s="10" t="s">
        <v>4505</v>
      </c>
      <c r="E57" s="37" t="s">
        <v>12</v>
      </c>
      <c r="F57" s="9">
        <v>1</v>
      </c>
      <c r="G57" s="157">
        <v>4000</v>
      </c>
      <c r="H57" s="131">
        <v>4000</v>
      </c>
    </row>
    <row r="58" spans="1:8" ht="94.5" x14ac:dyDescent="0.25">
      <c r="A58" s="162" t="s">
        <v>4506</v>
      </c>
      <c r="B58" s="9">
        <v>121</v>
      </c>
      <c r="C58" s="128">
        <v>45681</v>
      </c>
      <c r="D58" s="13" t="s">
        <v>2494</v>
      </c>
      <c r="E58" s="9">
        <v>8350132</v>
      </c>
      <c r="F58" s="9">
        <v>1</v>
      </c>
      <c r="G58" s="124">
        <v>15630</v>
      </c>
      <c r="H58" s="161">
        <v>15630</v>
      </c>
    </row>
    <row r="59" spans="1:8" ht="27" x14ac:dyDescent="0.25">
      <c r="A59" s="7" t="s">
        <v>4507</v>
      </c>
      <c r="B59" s="9">
        <v>329</v>
      </c>
      <c r="C59" s="128">
        <v>45684</v>
      </c>
      <c r="D59" s="10" t="s">
        <v>1550</v>
      </c>
      <c r="E59" s="37">
        <v>42682010</v>
      </c>
      <c r="F59" s="9">
        <v>1</v>
      </c>
      <c r="G59" s="155">
        <v>1375</v>
      </c>
      <c r="H59" s="131">
        <v>1375</v>
      </c>
    </row>
    <row r="60" spans="1:8" ht="54" x14ac:dyDescent="0.25">
      <c r="A60" s="7" t="s">
        <v>4508</v>
      </c>
      <c r="B60" s="9">
        <v>171</v>
      </c>
      <c r="C60" s="128">
        <v>45684</v>
      </c>
      <c r="D60" s="10" t="s">
        <v>677</v>
      </c>
      <c r="E60" s="37">
        <v>12338265</v>
      </c>
      <c r="F60" s="9">
        <v>1</v>
      </c>
      <c r="G60" s="155">
        <v>4600</v>
      </c>
      <c r="H60" s="131">
        <v>18400</v>
      </c>
    </row>
    <row r="61" spans="1:8" ht="94.5" x14ac:dyDescent="0.25">
      <c r="A61" s="7" t="s">
        <v>4509</v>
      </c>
      <c r="B61" s="9">
        <v>169</v>
      </c>
      <c r="C61" s="128">
        <v>45684</v>
      </c>
      <c r="D61" s="10" t="s">
        <v>4510</v>
      </c>
      <c r="E61" s="37">
        <v>15108295</v>
      </c>
      <c r="F61" s="9">
        <v>1</v>
      </c>
      <c r="G61" s="155">
        <v>1750</v>
      </c>
      <c r="H61" s="131">
        <v>1750</v>
      </c>
    </row>
    <row r="62" spans="1:8" ht="54" x14ac:dyDescent="0.25">
      <c r="A62" s="7" t="s">
        <v>4511</v>
      </c>
      <c r="B62" s="9">
        <v>246</v>
      </c>
      <c r="C62" s="128">
        <v>45684</v>
      </c>
      <c r="D62" s="10" t="s">
        <v>4512</v>
      </c>
      <c r="E62" s="37">
        <v>44345372</v>
      </c>
      <c r="F62" s="9">
        <v>1</v>
      </c>
      <c r="G62" s="155">
        <v>2460</v>
      </c>
      <c r="H62" s="131">
        <v>2460</v>
      </c>
    </row>
    <row r="63" spans="1:8" ht="162" x14ac:dyDescent="0.25">
      <c r="A63" s="7" t="s">
        <v>4513</v>
      </c>
      <c r="B63" s="9">
        <v>297</v>
      </c>
      <c r="C63" s="128">
        <v>45684</v>
      </c>
      <c r="D63" s="10" t="s">
        <v>3019</v>
      </c>
      <c r="E63" s="37">
        <v>120026066</v>
      </c>
      <c r="F63" s="9">
        <v>1</v>
      </c>
      <c r="G63" s="155">
        <v>23231</v>
      </c>
      <c r="H63" s="131">
        <v>23231</v>
      </c>
    </row>
    <row r="64" spans="1:8" ht="121.5" x14ac:dyDescent="0.25">
      <c r="A64" s="7" t="s">
        <v>4514</v>
      </c>
      <c r="B64" s="9">
        <v>171</v>
      </c>
      <c r="C64" s="128">
        <v>45684</v>
      </c>
      <c r="D64" s="10" t="s">
        <v>3902</v>
      </c>
      <c r="E64" s="37">
        <v>120035227</v>
      </c>
      <c r="F64" s="9">
        <v>1</v>
      </c>
      <c r="G64" s="155">
        <v>23349.35</v>
      </c>
      <c r="H64" s="131">
        <v>23349.35</v>
      </c>
    </row>
    <row r="65" spans="1:8" ht="40.5" x14ac:dyDescent="0.25">
      <c r="A65" s="7" t="s">
        <v>4515</v>
      </c>
      <c r="B65" s="9">
        <v>199</v>
      </c>
      <c r="C65" s="128">
        <v>45684</v>
      </c>
      <c r="D65" s="10" t="s">
        <v>4516</v>
      </c>
      <c r="E65" s="37">
        <v>120214997</v>
      </c>
      <c r="F65" s="9">
        <v>1</v>
      </c>
      <c r="G65" s="155">
        <v>24750</v>
      </c>
      <c r="H65" s="131">
        <v>24750</v>
      </c>
    </row>
    <row r="66" spans="1:8" ht="54" x14ac:dyDescent="0.25">
      <c r="A66" s="7" t="s">
        <v>4517</v>
      </c>
      <c r="B66" s="9">
        <v>268</v>
      </c>
      <c r="C66" s="128">
        <v>45684</v>
      </c>
      <c r="D66" s="10" t="s">
        <v>1295</v>
      </c>
      <c r="E66" s="37">
        <v>66545463</v>
      </c>
      <c r="F66" s="9">
        <v>2</v>
      </c>
      <c r="G66" s="155">
        <v>869</v>
      </c>
      <c r="H66" s="131">
        <v>1738</v>
      </c>
    </row>
    <row r="67" spans="1:8" ht="135" x14ac:dyDescent="0.25">
      <c r="A67" s="7" t="s">
        <v>4518</v>
      </c>
      <c r="B67" s="9">
        <v>322</v>
      </c>
      <c r="C67" s="128">
        <v>45684</v>
      </c>
      <c r="D67" s="10" t="s">
        <v>3317</v>
      </c>
      <c r="E67" s="37">
        <v>16561244</v>
      </c>
      <c r="F67" s="9">
        <v>1</v>
      </c>
      <c r="G67" s="155">
        <v>24740</v>
      </c>
      <c r="H67" s="131">
        <v>24740</v>
      </c>
    </row>
    <row r="68" spans="1:8" ht="81" x14ac:dyDescent="0.25">
      <c r="A68" s="7" t="s">
        <v>4519</v>
      </c>
      <c r="B68" s="9">
        <v>169</v>
      </c>
      <c r="C68" s="128">
        <v>45684</v>
      </c>
      <c r="D68" s="10" t="s">
        <v>993</v>
      </c>
      <c r="E68" s="37">
        <v>46720111</v>
      </c>
      <c r="F68" s="9">
        <v>1</v>
      </c>
      <c r="G68" s="155">
        <v>2300</v>
      </c>
      <c r="H68" s="131">
        <v>2300</v>
      </c>
    </row>
    <row r="69" spans="1:8" ht="54" x14ac:dyDescent="0.25">
      <c r="A69" s="7" t="s">
        <v>4520</v>
      </c>
      <c r="B69" s="9">
        <v>291</v>
      </c>
      <c r="C69" s="128">
        <v>45684</v>
      </c>
      <c r="D69" s="10" t="s">
        <v>3108</v>
      </c>
      <c r="E69" s="37">
        <v>4851498</v>
      </c>
      <c r="F69" s="9">
        <v>200</v>
      </c>
      <c r="G69" s="155">
        <v>60</v>
      </c>
      <c r="H69" s="131">
        <v>12000</v>
      </c>
    </row>
    <row r="70" spans="1:8" ht="94.5" x14ac:dyDescent="0.25">
      <c r="A70" s="7" t="s">
        <v>4521</v>
      </c>
      <c r="B70" s="9">
        <v>241</v>
      </c>
      <c r="C70" s="128">
        <v>45685</v>
      </c>
      <c r="D70" s="10" t="s">
        <v>4522</v>
      </c>
      <c r="E70" s="37">
        <v>1532227</v>
      </c>
      <c r="F70" s="9">
        <v>10000</v>
      </c>
      <c r="G70" s="155">
        <v>0.82499999999999996</v>
      </c>
      <c r="H70" s="131">
        <v>8250</v>
      </c>
    </row>
    <row r="71" spans="1:8" ht="54" x14ac:dyDescent="0.25">
      <c r="A71" s="7" t="s">
        <v>4523</v>
      </c>
      <c r="B71" s="9">
        <v>186</v>
      </c>
      <c r="C71" s="128">
        <v>45685</v>
      </c>
      <c r="D71" s="10" t="s">
        <v>4524</v>
      </c>
      <c r="E71" s="37">
        <v>12513490</v>
      </c>
      <c r="F71" s="9">
        <v>1</v>
      </c>
      <c r="G71" s="155">
        <v>1825</v>
      </c>
      <c r="H71" s="131">
        <v>21900</v>
      </c>
    </row>
    <row r="72" spans="1:8" ht="67.5" x14ac:dyDescent="0.25">
      <c r="A72" s="7" t="s">
        <v>4525</v>
      </c>
      <c r="B72" s="9">
        <v>186</v>
      </c>
      <c r="C72" s="128">
        <v>45685</v>
      </c>
      <c r="D72" s="10" t="s">
        <v>4526</v>
      </c>
      <c r="E72" s="37">
        <v>77213408</v>
      </c>
      <c r="F72" s="9">
        <v>1</v>
      </c>
      <c r="G72" s="155">
        <v>2082.6</v>
      </c>
      <c r="H72" s="131">
        <v>24991.200000000001</v>
      </c>
    </row>
    <row r="73" spans="1:8" ht="27" x14ac:dyDescent="0.25">
      <c r="A73" s="7" t="s">
        <v>4527</v>
      </c>
      <c r="B73" s="9">
        <v>199</v>
      </c>
      <c r="C73" s="128">
        <v>45685</v>
      </c>
      <c r="D73" s="10" t="s">
        <v>3933</v>
      </c>
      <c r="E73" s="152">
        <v>107480875</v>
      </c>
      <c r="F73" s="9">
        <v>5</v>
      </c>
      <c r="G73" s="155">
        <v>4500</v>
      </c>
      <c r="H73" s="131">
        <v>22500</v>
      </c>
    </row>
    <row r="74" spans="1:8" ht="81" x14ac:dyDescent="0.25">
      <c r="A74" s="7" t="s">
        <v>4528</v>
      </c>
      <c r="B74" s="9">
        <v>171</v>
      </c>
      <c r="C74" s="128">
        <v>45685</v>
      </c>
      <c r="D74" s="10" t="s">
        <v>3264</v>
      </c>
      <c r="E74" s="152">
        <v>26012960</v>
      </c>
      <c r="F74" s="9">
        <v>1</v>
      </c>
      <c r="G74" s="155">
        <v>4560</v>
      </c>
      <c r="H74" s="131">
        <v>4560</v>
      </c>
    </row>
    <row r="75" spans="1:8" ht="94.5" x14ac:dyDescent="0.25">
      <c r="A75" s="7" t="s">
        <v>4529</v>
      </c>
      <c r="B75" s="9">
        <v>158</v>
      </c>
      <c r="C75" s="128">
        <v>45686</v>
      </c>
      <c r="D75" s="10" t="s">
        <v>3627</v>
      </c>
      <c r="E75" s="37">
        <v>103423761</v>
      </c>
      <c r="F75" s="9">
        <v>1</v>
      </c>
      <c r="G75" s="155">
        <v>15870.45</v>
      </c>
      <c r="H75" s="131">
        <v>15870.45</v>
      </c>
    </row>
    <row r="76" spans="1:8" ht="94.5" x14ac:dyDescent="0.25">
      <c r="A76" s="7" t="s">
        <v>4530</v>
      </c>
      <c r="B76" s="9">
        <v>171</v>
      </c>
      <c r="C76" s="128">
        <v>45686</v>
      </c>
      <c r="D76" s="10" t="s">
        <v>4531</v>
      </c>
      <c r="E76" s="37">
        <v>19502052</v>
      </c>
      <c r="F76" s="9">
        <v>1</v>
      </c>
      <c r="G76" s="155">
        <v>20575</v>
      </c>
      <c r="H76" s="131">
        <v>20575</v>
      </c>
    </row>
    <row r="77" spans="1:8" ht="81" x14ac:dyDescent="0.25">
      <c r="A77" s="7" t="s">
        <v>4532</v>
      </c>
      <c r="B77" s="9">
        <v>299</v>
      </c>
      <c r="C77" s="128">
        <v>45686</v>
      </c>
      <c r="D77" s="10" t="s">
        <v>3161</v>
      </c>
      <c r="E77" s="37">
        <v>44345372</v>
      </c>
      <c r="F77" s="9">
        <v>1</v>
      </c>
      <c r="G77" s="155">
        <v>1300</v>
      </c>
      <c r="H77" s="131">
        <v>1300</v>
      </c>
    </row>
    <row r="78" spans="1:8" ht="216" x14ac:dyDescent="0.25">
      <c r="A78" s="7" t="s">
        <v>4533</v>
      </c>
      <c r="B78" s="9">
        <v>171</v>
      </c>
      <c r="C78" s="128">
        <v>45686</v>
      </c>
      <c r="D78" s="10" t="s">
        <v>4378</v>
      </c>
      <c r="E78" s="37">
        <v>9708324</v>
      </c>
      <c r="F78" s="9">
        <v>1</v>
      </c>
      <c r="G78" s="155">
        <v>19528</v>
      </c>
      <c r="H78" s="131">
        <v>19528</v>
      </c>
    </row>
    <row r="79" spans="1:8" ht="94.5" x14ac:dyDescent="0.25">
      <c r="A79" s="7" t="s">
        <v>4534</v>
      </c>
      <c r="B79" s="9">
        <v>171</v>
      </c>
      <c r="C79" s="128">
        <v>45686</v>
      </c>
      <c r="D79" s="10" t="s">
        <v>4535</v>
      </c>
      <c r="E79" s="37">
        <v>81843844</v>
      </c>
      <c r="F79" s="9">
        <v>1</v>
      </c>
      <c r="G79" s="155">
        <v>11800</v>
      </c>
      <c r="H79" s="131">
        <v>11800</v>
      </c>
    </row>
    <row r="80" spans="1:8" ht="135" x14ac:dyDescent="0.25">
      <c r="A80" s="7" t="s">
        <v>4536</v>
      </c>
      <c r="B80" s="9">
        <v>171</v>
      </c>
      <c r="C80" s="128">
        <v>45686</v>
      </c>
      <c r="D80" s="10" t="s">
        <v>3924</v>
      </c>
      <c r="E80" s="37">
        <v>86601415</v>
      </c>
      <c r="F80" s="9">
        <v>1</v>
      </c>
      <c r="G80" s="155">
        <v>9400</v>
      </c>
      <c r="H80" s="131">
        <v>9400</v>
      </c>
    </row>
    <row r="81" spans="1:8" ht="67.5" x14ac:dyDescent="0.25">
      <c r="A81" s="7" t="s">
        <v>4537</v>
      </c>
      <c r="B81" s="9">
        <v>322</v>
      </c>
      <c r="C81" s="128">
        <v>45686</v>
      </c>
      <c r="D81" s="10" t="s">
        <v>3317</v>
      </c>
      <c r="E81" s="152">
        <v>16561244</v>
      </c>
      <c r="F81" s="9">
        <v>1</v>
      </c>
      <c r="G81" s="155">
        <v>19312</v>
      </c>
      <c r="H81" s="131">
        <v>19312</v>
      </c>
    </row>
    <row r="82" spans="1:8" ht="54" x14ac:dyDescent="0.25">
      <c r="A82" s="7" t="s">
        <v>4538</v>
      </c>
      <c r="B82" s="9">
        <v>121</v>
      </c>
      <c r="C82" s="128">
        <v>45686</v>
      </c>
      <c r="D82" s="10" t="s">
        <v>4505</v>
      </c>
      <c r="E82" s="37" t="s">
        <v>12</v>
      </c>
      <c r="F82" s="9">
        <v>1</v>
      </c>
      <c r="G82" s="155">
        <v>12000</v>
      </c>
      <c r="H82" s="131">
        <v>12000</v>
      </c>
    </row>
    <row r="83" spans="1:8" ht="54" x14ac:dyDescent="0.25">
      <c r="A83" s="7" t="s">
        <v>4539</v>
      </c>
      <c r="B83" s="9">
        <v>121</v>
      </c>
      <c r="C83" s="128">
        <v>45686</v>
      </c>
      <c r="D83" s="10" t="s">
        <v>4505</v>
      </c>
      <c r="E83" s="37" t="s">
        <v>12</v>
      </c>
      <c r="F83" s="9">
        <v>1</v>
      </c>
      <c r="G83" s="155">
        <v>16800</v>
      </c>
      <c r="H83" s="131">
        <v>16800</v>
      </c>
    </row>
    <row r="84" spans="1:8" ht="54" x14ac:dyDescent="0.25">
      <c r="A84" s="7" t="s">
        <v>4540</v>
      </c>
      <c r="B84" s="9">
        <v>121</v>
      </c>
      <c r="C84" s="128">
        <v>45686</v>
      </c>
      <c r="D84" s="10" t="s">
        <v>4505</v>
      </c>
      <c r="E84" s="37" t="s">
        <v>12</v>
      </c>
      <c r="F84" s="9">
        <v>1</v>
      </c>
      <c r="G84" s="155">
        <v>7200</v>
      </c>
      <c r="H84" s="131">
        <v>7200</v>
      </c>
    </row>
    <row r="85" spans="1:8" ht="54" x14ac:dyDescent="0.25">
      <c r="A85" s="7" t="s">
        <v>4541</v>
      </c>
      <c r="B85" s="9">
        <v>121</v>
      </c>
      <c r="C85" s="128">
        <v>45686</v>
      </c>
      <c r="D85" s="10" t="s">
        <v>4505</v>
      </c>
      <c r="E85" s="37" t="s">
        <v>12</v>
      </c>
      <c r="F85" s="9">
        <v>1</v>
      </c>
      <c r="G85" s="155">
        <v>12000</v>
      </c>
      <c r="H85" s="131">
        <v>12000</v>
      </c>
    </row>
    <row r="86" spans="1:8" ht="81" x14ac:dyDescent="0.25">
      <c r="A86" s="7" t="s">
        <v>4542</v>
      </c>
      <c r="B86" s="9">
        <v>171</v>
      </c>
      <c r="C86" s="128">
        <v>45687</v>
      </c>
      <c r="D86" s="9" t="s">
        <v>3264</v>
      </c>
      <c r="E86" s="152">
        <v>26012960</v>
      </c>
      <c r="F86" s="9">
        <v>1</v>
      </c>
      <c r="G86" s="155">
        <v>1350</v>
      </c>
      <c r="H86" s="131">
        <v>1350</v>
      </c>
    </row>
    <row r="87" spans="1:8" ht="54" x14ac:dyDescent="0.25">
      <c r="A87" s="18" t="s">
        <v>4543</v>
      </c>
      <c r="B87" s="9">
        <v>199</v>
      </c>
      <c r="C87" s="128">
        <v>45687</v>
      </c>
      <c r="D87" s="10" t="s">
        <v>4490</v>
      </c>
      <c r="E87" s="37">
        <v>8350132</v>
      </c>
      <c r="F87" s="9">
        <v>1</v>
      </c>
      <c r="G87" s="124">
        <v>3305</v>
      </c>
      <c r="H87" s="161">
        <v>3305</v>
      </c>
    </row>
    <row r="88" spans="1:8" ht="54" x14ac:dyDescent="0.25">
      <c r="A88" s="160" t="s">
        <v>4544</v>
      </c>
      <c r="B88" s="55">
        <v>197</v>
      </c>
      <c r="C88" s="128">
        <v>45688</v>
      </c>
      <c r="D88" s="13" t="s">
        <v>4545</v>
      </c>
      <c r="E88" s="10">
        <v>89643755</v>
      </c>
      <c r="F88" s="9">
        <v>1</v>
      </c>
      <c r="G88" s="124">
        <v>10000</v>
      </c>
      <c r="H88" s="161">
        <v>10000</v>
      </c>
    </row>
    <row r="89" spans="1:8" ht="108" x14ac:dyDescent="0.25">
      <c r="A89" s="162" t="s">
        <v>4546</v>
      </c>
      <c r="B89" s="55">
        <v>186</v>
      </c>
      <c r="C89" s="128">
        <v>45688</v>
      </c>
      <c r="D89" s="13" t="s">
        <v>3881</v>
      </c>
      <c r="E89" s="9">
        <v>105782203</v>
      </c>
      <c r="F89" s="9">
        <v>1</v>
      </c>
      <c r="G89" s="124">
        <v>4213.16</v>
      </c>
      <c r="H89" s="161">
        <v>4213.16</v>
      </c>
    </row>
    <row r="90" spans="1:8" ht="54" x14ac:dyDescent="0.25">
      <c r="A90" s="7" t="s">
        <v>4547</v>
      </c>
      <c r="B90" s="9">
        <v>211</v>
      </c>
      <c r="C90" s="128">
        <v>45688</v>
      </c>
      <c r="D90" s="9" t="s">
        <v>4548</v>
      </c>
      <c r="E90" s="152">
        <v>96252871</v>
      </c>
      <c r="F90" s="9">
        <v>150</v>
      </c>
      <c r="G90" s="155">
        <v>158.75</v>
      </c>
      <c r="H90" s="131">
        <v>23812.5</v>
      </c>
    </row>
    <row r="91" spans="1:8" ht="54" x14ac:dyDescent="0.25">
      <c r="A91" s="7" t="s">
        <v>4549</v>
      </c>
      <c r="B91" s="9">
        <v>196</v>
      </c>
      <c r="C91" s="128">
        <v>45688</v>
      </c>
      <c r="D91" s="9" t="s">
        <v>1259</v>
      </c>
      <c r="E91" s="152">
        <v>7378106</v>
      </c>
      <c r="F91" s="9">
        <v>200</v>
      </c>
      <c r="G91" s="155">
        <v>100</v>
      </c>
      <c r="H91" s="131">
        <v>20000</v>
      </c>
    </row>
    <row r="92" spans="1:8" ht="175.5" x14ac:dyDescent="0.25">
      <c r="A92" s="7" t="s">
        <v>4550</v>
      </c>
      <c r="B92" s="9">
        <v>171</v>
      </c>
      <c r="C92" s="128">
        <v>45688</v>
      </c>
      <c r="D92" s="10" t="s">
        <v>3161</v>
      </c>
      <c r="E92" s="37">
        <v>44345372</v>
      </c>
      <c r="F92" s="9">
        <v>1</v>
      </c>
      <c r="G92" s="155">
        <v>5209</v>
      </c>
      <c r="H92" s="131">
        <v>5209</v>
      </c>
    </row>
    <row r="93" spans="1:8" ht="54" x14ac:dyDescent="0.25">
      <c r="A93" s="7" t="s">
        <v>4551</v>
      </c>
      <c r="B93" s="9">
        <v>121</v>
      </c>
      <c r="C93" s="128">
        <v>45688</v>
      </c>
      <c r="D93" s="10" t="s">
        <v>4552</v>
      </c>
      <c r="E93" s="152">
        <v>36991627</v>
      </c>
      <c r="F93" s="9">
        <v>1</v>
      </c>
      <c r="G93" s="155">
        <v>1969</v>
      </c>
      <c r="H93" s="131">
        <v>1969</v>
      </c>
    </row>
    <row r="94" spans="1:8" ht="81" x14ac:dyDescent="0.25">
      <c r="A94" s="7" t="s">
        <v>4553</v>
      </c>
      <c r="B94" s="9">
        <v>184</v>
      </c>
      <c r="C94" s="128">
        <v>45688</v>
      </c>
      <c r="D94" s="10" t="s">
        <v>4554</v>
      </c>
      <c r="E94" s="37">
        <v>74238590</v>
      </c>
      <c r="F94" s="9">
        <v>1</v>
      </c>
      <c r="G94" s="155">
        <v>25000</v>
      </c>
      <c r="H94" s="131">
        <v>25000</v>
      </c>
    </row>
    <row r="95" spans="1:8" ht="54" x14ac:dyDescent="0.25">
      <c r="A95" s="7" t="s">
        <v>4555</v>
      </c>
      <c r="B95" s="9">
        <v>158</v>
      </c>
      <c r="C95" s="128">
        <v>45688</v>
      </c>
      <c r="D95" s="10" t="s">
        <v>2083</v>
      </c>
      <c r="E95" s="37" t="s">
        <v>12</v>
      </c>
      <c r="F95" s="9">
        <v>1</v>
      </c>
      <c r="G95" s="155">
        <v>12948</v>
      </c>
      <c r="H95" s="131">
        <v>12948</v>
      </c>
    </row>
    <row r="96" spans="1:8" ht="54" x14ac:dyDescent="0.25">
      <c r="A96" s="7" t="s">
        <v>4556</v>
      </c>
      <c r="B96" s="9">
        <v>171</v>
      </c>
      <c r="C96" s="128">
        <v>45688</v>
      </c>
      <c r="D96" s="9" t="s">
        <v>4557</v>
      </c>
      <c r="E96" s="37">
        <v>26472406</v>
      </c>
      <c r="F96" s="9">
        <v>1</v>
      </c>
      <c r="G96" s="155">
        <v>10000</v>
      </c>
      <c r="H96" s="131">
        <v>10000</v>
      </c>
    </row>
    <row r="97" spans="1:8" ht="81" x14ac:dyDescent="0.25">
      <c r="A97" s="7" t="s">
        <v>4558</v>
      </c>
      <c r="B97" s="9">
        <v>171</v>
      </c>
      <c r="C97" s="128">
        <v>45688</v>
      </c>
      <c r="D97" s="10" t="s">
        <v>3549</v>
      </c>
      <c r="E97" s="37">
        <v>116468386</v>
      </c>
      <c r="F97" s="9">
        <v>1</v>
      </c>
      <c r="G97" s="155">
        <v>7670</v>
      </c>
      <c r="H97" s="131">
        <v>7670</v>
      </c>
    </row>
    <row r="98" spans="1:8" ht="54" x14ac:dyDescent="0.25">
      <c r="A98" s="7" t="s">
        <v>4559</v>
      </c>
      <c r="B98" s="9">
        <v>115</v>
      </c>
      <c r="C98" s="128">
        <v>45688</v>
      </c>
      <c r="D98" s="10" t="s">
        <v>1339</v>
      </c>
      <c r="E98" s="37">
        <v>26678349</v>
      </c>
      <c r="F98" s="9">
        <v>1</v>
      </c>
      <c r="G98" s="155">
        <v>2220</v>
      </c>
      <c r="H98" s="131">
        <v>2220</v>
      </c>
    </row>
    <row r="99" spans="1:8" x14ac:dyDescent="0.25">
      <c r="A99" s="209" t="s">
        <v>4560</v>
      </c>
      <c r="B99" s="209"/>
      <c r="C99" s="209"/>
      <c r="D99" s="209"/>
      <c r="E99" s="209"/>
      <c r="F99" s="209"/>
      <c r="G99" s="209"/>
      <c r="H99" s="209"/>
    </row>
    <row r="100" spans="1:8" ht="40.5" x14ac:dyDescent="0.25">
      <c r="A100" s="163" t="s">
        <v>4562</v>
      </c>
      <c r="B100" s="9">
        <v>326</v>
      </c>
      <c r="C100" s="128">
        <v>45691</v>
      </c>
      <c r="D100" s="10" t="s">
        <v>2436</v>
      </c>
      <c r="E100" s="164">
        <v>5623758</v>
      </c>
      <c r="F100" s="164">
        <v>1</v>
      </c>
      <c r="G100" s="131">
        <v>2100</v>
      </c>
      <c r="H100" s="131">
        <v>21000</v>
      </c>
    </row>
    <row r="101" spans="1:8" ht="108" x14ac:dyDescent="0.25">
      <c r="A101" s="7" t="s">
        <v>4563</v>
      </c>
      <c r="B101" s="9">
        <v>196</v>
      </c>
      <c r="C101" s="128">
        <v>45691</v>
      </c>
      <c r="D101" s="10" t="s">
        <v>4564</v>
      </c>
      <c r="E101" s="25">
        <v>6785328</v>
      </c>
      <c r="F101" s="25">
        <f>+H101/G101</f>
        <v>10</v>
      </c>
      <c r="G101" s="131">
        <v>1400</v>
      </c>
      <c r="H101" s="131">
        <f>+G101*10</f>
        <v>14000</v>
      </c>
    </row>
    <row r="102" spans="1:8" ht="54" x14ac:dyDescent="0.25">
      <c r="A102" s="7" t="s">
        <v>4565</v>
      </c>
      <c r="B102" s="9">
        <v>121</v>
      </c>
      <c r="C102" s="128">
        <v>45691</v>
      </c>
      <c r="D102" s="10" t="s">
        <v>4566</v>
      </c>
      <c r="E102" s="25">
        <v>20078692</v>
      </c>
      <c r="F102" s="25">
        <v>1</v>
      </c>
      <c r="G102" s="131">
        <v>23750</v>
      </c>
      <c r="H102" s="131">
        <v>23750</v>
      </c>
    </row>
    <row r="103" spans="1:8" ht="54" x14ac:dyDescent="0.25">
      <c r="A103" s="7" t="s">
        <v>4567</v>
      </c>
      <c r="B103" s="9">
        <v>299</v>
      </c>
      <c r="C103" s="128">
        <v>45691</v>
      </c>
      <c r="D103" s="10" t="s">
        <v>4568</v>
      </c>
      <c r="E103" s="9">
        <v>67745768</v>
      </c>
      <c r="F103" s="9">
        <f>+H103/G103</f>
        <v>20</v>
      </c>
      <c r="G103" s="131">
        <v>1125</v>
      </c>
      <c r="H103" s="131">
        <v>22500</v>
      </c>
    </row>
    <row r="104" spans="1:8" ht="67.5" x14ac:dyDescent="0.25">
      <c r="A104" s="120" t="s">
        <v>4569</v>
      </c>
      <c r="B104" s="9">
        <v>328</v>
      </c>
      <c r="C104" s="128">
        <v>45691</v>
      </c>
      <c r="D104" s="10" t="s">
        <v>2454</v>
      </c>
      <c r="E104" s="121">
        <v>6776345</v>
      </c>
      <c r="F104" s="121">
        <f>+H104/G104</f>
        <v>1</v>
      </c>
      <c r="G104" s="131">
        <v>22340</v>
      </c>
      <c r="H104" s="131">
        <v>22340</v>
      </c>
    </row>
    <row r="105" spans="1:8" ht="81" x14ac:dyDescent="0.25">
      <c r="A105" s="120" t="s">
        <v>4570</v>
      </c>
      <c r="B105" s="9">
        <v>329</v>
      </c>
      <c r="C105" s="128">
        <v>45693</v>
      </c>
      <c r="D105" s="10" t="s">
        <v>4571</v>
      </c>
      <c r="E105" s="121">
        <v>32895135</v>
      </c>
      <c r="F105" s="121">
        <v>1</v>
      </c>
      <c r="G105" s="131">
        <v>7622</v>
      </c>
      <c r="H105" s="131">
        <v>7622</v>
      </c>
    </row>
    <row r="106" spans="1:8" ht="54" x14ac:dyDescent="0.25">
      <c r="A106" s="120" t="s">
        <v>4572</v>
      </c>
      <c r="B106" s="9">
        <v>326</v>
      </c>
      <c r="C106" s="128">
        <v>45693</v>
      </c>
      <c r="D106" s="10" t="s">
        <v>4571</v>
      </c>
      <c r="E106" s="121">
        <v>32895135</v>
      </c>
      <c r="F106" s="121">
        <f>+H106/G106</f>
        <v>7</v>
      </c>
      <c r="G106" s="131">
        <v>3348</v>
      </c>
      <c r="H106" s="131">
        <f>+G106*7</f>
        <v>23436</v>
      </c>
    </row>
    <row r="107" spans="1:8" ht="67.5" x14ac:dyDescent="0.25">
      <c r="A107" s="120" t="s">
        <v>4573</v>
      </c>
      <c r="B107" s="9">
        <v>181</v>
      </c>
      <c r="C107" s="128">
        <v>45694</v>
      </c>
      <c r="D107" s="10" t="s">
        <v>4574</v>
      </c>
      <c r="E107" s="121">
        <v>31351719</v>
      </c>
      <c r="F107" s="121">
        <v>1</v>
      </c>
      <c r="G107" s="131">
        <v>25000</v>
      </c>
      <c r="H107" s="131">
        <v>25000</v>
      </c>
    </row>
    <row r="108" spans="1:8" ht="67.5" x14ac:dyDescent="0.25">
      <c r="A108" s="7" t="s">
        <v>4575</v>
      </c>
      <c r="B108" s="9">
        <v>121</v>
      </c>
      <c r="C108" s="13">
        <v>45694</v>
      </c>
      <c r="D108" s="10" t="s">
        <v>4576</v>
      </c>
      <c r="E108" s="9">
        <v>35370122</v>
      </c>
      <c r="F108" s="9">
        <f>+H108/G108</f>
        <v>10000</v>
      </c>
      <c r="G108" s="131">
        <v>2.2999999999999998</v>
      </c>
      <c r="H108" s="131">
        <f>+G108*10000</f>
        <v>23000</v>
      </c>
    </row>
    <row r="109" spans="1:8" ht="81" x14ac:dyDescent="0.25">
      <c r="A109" s="7" t="s">
        <v>4577</v>
      </c>
      <c r="B109" s="9">
        <v>199</v>
      </c>
      <c r="C109" s="128">
        <v>45694</v>
      </c>
      <c r="D109" s="9" t="s">
        <v>3168</v>
      </c>
      <c r="E109" s="25">
        <v>7756437</v>
      </c>
      <c r="F109" s="25">
        <f>+H109/G109</f>
        <v>3125</v>
      </c>
      <c r="G109" s="131">
        <v>8</v>
      </c>
      <c r="H109" s="131">
        <v>25000</v>
      </c>
    </row>
    <row r="110" spans="1:8" ht="40.5" x14ac:dyDescent="0.25">
      <c r="A110" s="7" t="s">
        <v>4578</v>
      </c>
      <c r="B110" s="9">
        <v>196</v>
      </c>
      <c r="C110" s="13">
        <v>45694</v>
      </c>
      <c r="D110" s="10" t="s">
        <v>4579</v>
      </c>
      <c r="E110" s="9">
        <v>7103174</v>
      </c>
      <c r="F110" s="9">
        <v>1</v>
      </c>
      <c r="G110" s="131">
        <v>6100</v>
      </c>
      <c r="H110" s="131">
        <v>6100</v>
      </c>
    </row>
    <row r="111" spans="1:8" ht="81" x14ac:dyDescent="0.25">
      <c r="A111" s="7" t="s">
        <v>4580</v>
      </c>
      <c r="B111" s="9">
        <v>196</v>
      </c>
      <c r="C111" s="13">
        <v>45694</v>
      </c>
      <c r="D111" s="10" t="s">
        <v>3151</v>
      </c>
      <c r="E111" s="25" t="s">
        <v>912</v>
      </c>
      <c r="F111" s="25">
        <v>1</v>
      </c>
      <c r="G111" s="131">
        <v>14400</v>
      </c>
      <c r="H111" s="131">
        <v>14400</v>
      </c>
    </row>
    <row r="112" spans="1:8" ht="81" x14ac:dyDescent="0.25">
      <c r="A112" s="7" t="s">
        <v>4581</v>
      </c>
      <c r="B112" s="9">
        <v>268</v>
      </c>
      <c r="C112" s="128">
        <v>45694</v>
      </c>
      <c r="D112" s="10" t="s">
        <v>3843</v>
      </c>
      <c r="E112" s="25">
        <v>47631317</v>
      </c>
      <c r="F112" s="25">
        <f>+H112/G112</f>
        <v>7000</v>
      </c>
      <c r="G112" s="131">
        <v>3.17</v>
      </c>
      <c r="H112" s="131">
        <v>22190</v>
      </c>
    </row>
    <row r="113" spans="1:8" ht="94.5" x14ac:dyDescent="0.25">
      <c r="A113" s="7" t="s">
        <v>4582</v>
      </c>
      <c r="B113" s="9">
        <v>268</v>
      </c>
      <c r="C113" s="128">
        <v>45694</v>
      </c>
      <c r="D113" s="10" t="s">
        <v>4583</v>
      </c>
      <c r="E113" s="25">
        <v>110084616</v>
      </c>
      <c r="F113" s="25">
        <v>1</v>
      </c>
      <c r="G113" s="131">
        <v>24897</v>
      </c>
      <c r="H113" s="131">
        <v>24897</v>
      </c>
    </row>
    <row r="114" spans="1:8" ht="81" x14ac:dyDescent="0.25">
      <c r="A114" s="77" t="s">
        <v>4584</v>
      </c>
      <c r="B114" s="151">
        <v>326</v>
      </c>
      <c r="C114" s="128">
        <v>45694</v>
      </c>
      <c r="D114" s="10" t="s">
        <v>2454</v>
      </c>
      <c r="E114" s="165">
        <v>6776345</v>
      </c>
      <c r="F114" s="165">
        <f>+H114/G114</f>
        <v>20</v>
      </c>
      <c r="G114" s="131">
        <v>800</v>
      </c>
      <c r="H114" s="131">
        <v>16000</v>
      </c>
    </row>
    <row r="115" spans="1:8" ht="54" x14ac:dyDescent="0.25">
      <c r="A115" s="77" t="s">
        <v>4585</v>
      </c>
      <c r="B115" s="9">
        <v>243</v>
      </c>
      <c r="C115" s="128">
        <v>45695</v>
      </c>
      <c r="D115" s="10" t="s">
        <v>3181</v>
      </c>
      <c r="E115" s="25">
        <v>24427160</v>
      </c>
      <c r="F115" s="166">
        <f>+H115/G115</f>
        <v>750</v>
      </c>
      <c r="G115" s="131">
        <v>31</v>
      </c>
      <c r="H115" s="131">
        <v>23250</v>
      </c>
    </row>
    <row r="116" spans="1:8" ht="40.5" x14ac:dyDescent="0.25">
      <c r="A116" s="7" t="s">
        <v>4586</v>
      </c>
      <c r="B116" s="9">
        <v>291</v>
      </c>
      <c r="C116" s="128">
        <v>45695</v>
      </c>
      <c r="D116" s="10" t="s">
        <v>946</v>
      </c>
      <c r="E116" s="25">
        <v>38231425</v>
      </c>
      <c r="F116" s="25">
        <f>+H116/G116</f>
        <v>300</v>
      </c>
      <c r="G116" s="131">
        <v>12.75</v>
      </c>
      <c r="H116" s="131">
        <v>3825</v>
      </c>
    </row>
    <row r="117" spans="1:8" ht="40.5" x14ac:dyDescent="0.25">
      <c r="A117" s="7" t="s">
        <v>4587</v>
      </c>
      <c r="B117" s="9">
        <v>268</v>
      </c>
      <c r="C117" s="128">
        <v>45695</v>
      </c>
      <c r="D117" s="10" t="s">
        <v>1984</v>
      </c>
      <c r="E117" s="25">
        <v>94759863</v>
      </c>
      <c r="F117" s="25">
        <f>+H117/G117</f>
        <v>20</v>
      </c>
      <c r="G117" s="131">
        <v>15</v>
      </c>
      <c r="H117" s="131">
        <v>300</v>
      </c>
    </row>
    <row r="118" spans="1:8" ht="81" x14ac:dyDescent="0.25">
      <c r="A118" s="7" t="s">
        <v>4588</v>
      </c>
      <c r="B118" s="9">
        <v>322</v>
      </c>
      <c r="C118" s="128">
        <v>45695</v>
      </c>
      <c r="D118" s="10" t="s">
        <v>2548</v>
      </c>
      <c r="E118" s="25">
        <v>29010438</v>
      </c>
      <c r="F118" s="25">
        <f>+H118/G118</f>
        <v>24</v>
      </c>
      <c r="G118" s="131">
        <v>1037.32</v>
      </c>
      <c r="H118" s="131">
        <v>24895.68</v>
      </c>
    </row>
    <row r="119" spans="1:8" ht="54" x14ac:dyDescent="0.25">
      <c r="A119" s="7" t="s">
        <v>4589</v>
      </c>
      <c r="B119" s="9">
        <v>121</v>
      </c>
      <c r="C119" s="128">
        <v>45695</v>
      </c>
      <c r="D119" s="10" t="s">
        <v>4590</v>
      </c>
      <c r="E119" s="25">
        <v>26252449</v>
      </c>
      <c r="F119" s="25">
        <v>1</v>
      </c>
      <c r="G119" s="131">
        <v>5000</v>
      </c>
      <c r="H119" s="131">
        <v>5000</v>
      </c>
    </row>
    <row r="120" spans="1:8" ht="54" x14ac:dyDescent="0.25">
      <c r="A120" s="7" t="s">
        <v>4591</v>
      </c>
      <c r="B120" s="9">
        <v>121</v>
      </c>
      <c r="C120" s="128">
        <v>45695</v>
      </c>
      <c r="D120" s="10" t="s">
        <v>4576</v>
      </c>
      <c r="E120" s="25">
        <v>35370122</v>
      </c>
      <c r="F120" s="25">
        <f>+H120/G120</f>
        <v>2050</v>
      </c>
      <c r="G120" s="131">
        <v>3.5</v>
      </c>
      <c r="H120" s="131">
        <f>+G120*2050</f>
        <v>7175</v>
      </c>
    </row>
    <row r="121" spans="1:8" ht="216" x14ac:dyDescent="0.25">
      <c r="A121" s="7" t="s">
        <v>4592</v>
      </c>
      <c r="B121" s="9">
        <v>297</v>
      </c>
      <c r="C121" s="128">
        <v>45695</v>
      </c>
      <c r="D121" s="10" t="s">
        <v>4593</v>
      </c>
      <c r="E121" s="25">
        <v>7199910</v>
      </c>
      <c r="F121" s="25">
        <v>1</v>
      </c>
      <c r="G121" s="131">
        <v>5350</v>
      </c>
      <c r="H121" s="131">
        <v>5350</v>
      </c>
    </row>
    <row r="122" spans="1:8" ht="40.5" x14ac:dyDescent="0.25">
      <c r="A122" s="7" t="s">
        <v>4594</v>
      </c>
      <c r="B122" s="9">
        <v>291</v>
      </c>
      <c r="C122" s="128">
        <v>45695</v>
      </c>
      <c r="D122" s="10" t="s">
        <v>3011</v>
      </c>
      <c r="E122" s="25">
        <v>668389</v>
      </c>
      <c r="F122" s="25">
        <f>+H122/G122</f>
        <v>24</v>
      </c>
      <c r="G122" s="131">
        <v>425</v>
      </c>
      <c r="H122" s="131">
        <v>10200</v>
      </c>
    </row>
    <row r="123" spans="1:8" ht="108" x14ac:dyDescent="0.25">
      <c r="A123" s="7" t="s">
        <v>4595</v>
      </c>
      <c r="B123" s="9">
        <v>328</v>
      </c>
      <c r="C123" s="13">
        <v>45695</v>
      </c>
      <c r="D123" s="10" t="s">
        <v>4596</v>
      </c>
      <c r="E123" s="25">
        <v>29780004</v>
      </c>
      <c r="F123" s="25">
        <v>1</v>
      </c>
      <c r="G123" s="131">
        <v>10775</v>
      </c>
      <c r="H123" s="131">
        <v>10775</v>
      </c>
    </row>
    <row r="124" spans="1:8" ht="67.5" x14ac:dyDescent="0.25">
      <c r="A124" s="7" t="s">
        <v>4597</v>
      </c>
      <c r="B124" s="9">
        <v>158</v>
      </c>
      <c r="C124" s="13">
        <v>45698</v>
      </c>
      <c r="D124" s="9" t="s">
        <v>917</v>
      </c>
      <c r="E124" s="9">
        <v>48327581</v>
      </c>
      <c r="F124" s="9">
        <f>+H124/G124</f>
        <v>10</v>
      </c>
      <c r="G124" s="131">
        <v>1013.04</v>
      </c>
      <c r="H124" s="131">
        <v>10130.4</v>
      </c>
    </row>
    <row r="125" spans="1:8" ht="27" x14ac:dyDescent="0.25">
      <c r="A125" s="7" t="s">
        <v>4598</v>
      </c>
      <c r="B125" s="9">
        <v>181</v>
      </c>
      <c r="C125" s="13">
        <v>45698</v>
      </c>
      <c r="D125" s="9" t="s">
        <v>4599</v>
      </c>
      <c r="E125" s="9">
        <v>56349513</v>
      </c>
      <c r="F125" s="9">
        <v>1</v>
      </c>
      <c r="G125" s="131">
        <v>12500</v>
      </c>
      <c r="H125" s="131">
        <v>12500</v>
      </c>
    </row>
    <row r="126" spans="1:8" ht="67.5" x14ac:dyDescent="0.25">
      <c r="A126" s="7" t="s">
        <v>4600</v>
      </c>
      <c r="B126" s="9">
        <v>121</v>
      </c>
      <c r="C126" s="13">
        <v>45699</v>
      </c>
      <c r="D126" s="9" t="s">
        <v>4601</v>
      </c>
      <c r="E126" s="25">
        <v>1040359</v>
      </c>
      <c r="F126" s="25">
        <v>1</v>
      </c>
      <c r="G126" s="131">
        <v>55678.400000000001</v>
      </c>
      <c r="H126" s="131">
        <v>55678.400000000001</v>
      </c>
    </row>
    <row r="127" spans="1:8" ht="121.5" x14ac:dyDescent="0.25">
      <c r="A127" s="7" t="s">
        <v>4602</v>
      </c>
      <c r="B127" s="9">
        <v>158</v>
      </c>
      <c r="C127" s="128">
        <v>45700</v>
      </c>
      <c r="D127" s="9" t="s">
        <v>4603</v>
      </c>
      <c r="E127" s="9">
        <v>68938507</v>
      </c>
      <c r="F127" s="9">
        <v>1</v>
      </c>
      <c r="G127" s="131">
        <v>24900</v>
      </c>
      <c r="H127" s="131">
        <v>24900</v>
      </c>
    </row>
    <row r="128" spans="1:8" ht="135" x14ac:dyDescent="0.25">
      <c r="A128" s="7" t="s">
        <v>4604</v>
      </c>
      <c r="B128" s="9">
        <v>158</v>
      </c>
      <c r="C128" s="128">
        <v>45700</v>
      </c>
      <c r="D128" s="9" t="s">
        <v>4603</v>
      </c>
      <c r="E128" s="9">
        <v>68938507</v>
      </c>
      <c r="F128" s="9">
        <v>1</v>
      </c>
      <c r="G128" s="131">
        <v>7352.8</v>
      </c>
      <c r="H128" s="131">
        <v>7352.8</v>
      </c>
    </row>
    <row r="129" spans="1:8" ht="40.5" x14ac:dyDescent="0.25">
      <c r="A129" s="7" t="s">
        <v>4605</v>
      </c>
      <c r="B129" s="9">
        <v>196</v>
      </c>
      <c r="C129" s="128">
        <v>45700</v>
      </c>
      <c r="D129" s="9" t="s">
        <v>4606</v>
      </c>
      <c r="E129" s="9" t="s">
        <v>4607</v>
      </c>
      <c r="F129" s="9">
        <f>+H129/G129</f>
        <v>1300</v>
      </c>
      <c r="G129" s="131">
        <v>6</v>
      </c>
      <c r="H129" s="131">
        <v>7800</v>
      </c>
    </row>
    <row r="130" spans="1:8" ht="135" x14ac:dyDescent="0.25">
      <c r="A130" s="7" t="s">
        <v>4608</v>
      </c>
      <c r="B130" s="9">
        <v>171</v>
      </c>
      <c r="C130" s="128">
        <v>45700</v>
      </c>
      <c r="D130" s="9" t="s">
        <v>4609</v>
      </c>
      <c r="E130" s="9">
        <v>26012960</v>
      </c>
      <c r="F130" s="9">
        <v>1</v>
      </c>
      <c r="G130" s="131">
        <v>5930</v>
      </c>
      <c r="H130" s="131">
        <v>5930</v>
      </c>
    </row>
    <row r="131" spans="1:8" ht="40.5" x14ac:dyDescent="0.25">
      <c r="A131" s="7" t="s">
        <v>4610</v>
      </c>
      <c r="B131" s="9">
        <v>329</v>
      </c>
      <c r="C131" s="128">
        <v>45700</v>
      </c>
      <c r="D131" s="9" t="s">
        <v>977</v>
      </c>
      <c r="E131" s="9">
        <v>75265508</v>
      </c>
      <c r="F131" s="9">
        <v>1</v>
      </c>
      <c r="G131" s="131">
        <v>7999.99</v>
      </c>
      <c r="H131" s="131">
        <v>7999.99</v>
      </c>
    </row>
    <row r="132" spans="1:8" ht="54" x14ac:dyDescent="0.25">
      <c r="A132" s="7" t="s">
        <v>4611</v>
      </c>
      <c r="B132" s="9">
        <v>329</v>
      </c>
      <c r="C132" s="128">
        <v>45700</v>
      </c>
      <c r="D132" s="9" t="s">
        <v>993</v>
      </c>
      <c r="E132" s="9">
        <v>46720111</v>
      </c>
      <c r="F132" s="9">
        <v>1</v>
      </c>
      <c r="G132" s="131">
        <v>16200</v>
      </c>
      <c r="H132" s="131">
        <v>16200</v>
      </c>
    </row>
    <row r="133" spans="1:8" ht="94.5" x14ac:dyDescent="0.25">
      <c r="A133" s="7" t="s">
        <v>4612</v>
      </c>
      <c r="B133" s="9">
        <v>299</v>
      </c>
      <c r="C133" s="128">
        <v>45700</v>
      </c>
      <c r="D133" s="9" t="s">
        <v>4609</v>
      </c>
      <c r="E133" s="9">
        <v>26012960</v>
      </c>
      <c r="F133" s="9">
        <v>1</v>
      </c>
      <c r="G133" s="131">
        <v>9605</v>
      </c>
      <c r="H133" s="131">
        <v>9605</v>
      </c>
    </row>
    <row r="134" spans="1:8" ht="216" x14ac:dyDescent="0.25">
      <c r="A134" s="7" t="s">
        <v>4613</v>
      </c>
      <c r="B134" s="9">
        <v>171</v>
      </c>
      <c r="C134" s="128">
        <v>45700</v>
      </c>
      <c r="D134" s="9" t="s">
        <v>3902</v>
      </c>
      <c r="E134" s="9">
        <v>120035227</v>
      </c>
      <c r="F134" s="9">
        <v>1</v>
      </c>
      <c r="G134" s="131">
        <v>13040</v>
      </c>
      <c r="H134" s="131">
        <v>13040</v>
      </c>
    </row>
    <row r="135" spans="1:8" ht="135" x14ac:dyDescent="0.25">
      <c r="A135" s="7" t="s">
        <v>4614</v>
      </c>
      <c r="B135" s="9">
        <v>299</v>
      </c>
      <c r="C135" s="128">
        <v>45700</v>
      </c>
      <c r="D135" s="9" t="s">
        <v>2592</v>
      </c>
      <c r="E135" s="9">
        <v>25917579</v>
      </c>
      <c r="F135" s="9">
        <v>1</v>
      </c>
      <c r="G135" s="131">
        <v>16850.5</v>
      </c>
      <c r="H135" s="131">
        <v>16850.5</v>
      </c>
    </row>
    <row r="136" spans="1:8" ht="81" x14ac:dyDescent="0.25">
      <c r="A136" s="7" t="s">
        <v>4615</v>
      </c>
      <c r="B136" s="9">
        <v>299</v>
      </c>
      <c r="C136" s="128">
        <v>45700</v>
      </c>
      <c r="D136" s="9" t="s">
        <v>2592</v>
      </c>
      <c r="E136" s="9">
        <v>25917579</v>
      </c>
      <c r="F136" s="9">
        <v>1</v>
      </c>
      <c r="G136" s="131">
        <v>1690</v>
      </c>
      <c r="H136" s="131">
        <v>1690</v>
      </c>
    </row>
    <row r="137" spans="1:8" ht="54" x14ac:dyDescent="0.25">
      <c r="A137" s="7" t="s">
        <v>4616</v>
      </c>
      <c r="B137" s="9">
        <v>298</v>
      </c>
      <c r="C137" s="128">
        <v>45700</v>
      </c>
      <c r="D137" s="9" t="s">
        <v>4571</v>
      </c>
      <c r="E137" s="9">
        <v>32895135</v>
      </c>
      <c r="F137" s="9">
        <f>+H137/G137</f>
        <v>5</v>
      </c>
      <c r="G137" s="131">
        <v>696</v>
      </c>
      <c r="H137" s="131">
        <f>+G137*5</f>
        <v>3480</v>
      </c>
    </row>
    <row r="138" spans="1:8" ht="81" x14ac:dyDescent="0.25">
      <c r="A138" s="7" t="s">
        <v>4617</v>
      </c>
      <c r="B138" s="9">
        <v>121</v>
      </c>
      <c r="C138" s="128">
        <v>45700</v>
      </c>
      <c r="D138" s="9" t="s">
        <v>4618</v>
      </c>
      <c r="E138" s="9">
        <v>70853096</v>
      </c>
      <c r="F138" s="9">
        <v>1</v>
      </c>
      <c r="G138" s="131">
        <v>17350</v>
      </c>
      <c r="H138" s="131">
        <v>17350</v>
      </c>
    </row>
    <row r="139" spans="1:8" ht="67.5" x14ac:dyDescent="0.25">
      <c r="A139" s="7" t="s">
        <v>4619</v>
      </c>
      <c r="B139" s="9">
        <v>247</v>
      </c>
      <c r="C139" s="128">
        <v>45700</v>
      </c>
      <c r="D139" s="9" t="s">
        <v>4620</v>
      </c>
      <c r="E139" s="9">
        <v>46527591</v>
      </c>
      <c r="F139" s="9">
        <v>1</v>
      </c>
      <c r="G139" s="131">
        <v>5100</v>
      </c>
      <c r="H139" s="131">
        <v>5100</v>
      </c>
    </row>
    <row r="140" spans="1:8" ht="54" x14ac:dyDescent="0.25">
      <c r="A140" s="18" t="s">
        <v>4621</v>
      </c>
      <c r="B140" s="9">
        <v>299</v>
      </c>
      <c r="C140" s="128">
        <v>45700</v>
      </c>
      <c r="D140" s="9" t="s">
        <v>4622</v>
      </c>
      <c r="E140" s="9">
        <v>39064379</v>
      </c>
      <c r="F140" s="9">
        <f>+H140/G140</f>
        <v>11</v>
      </c>
      <c r="G140" s="167">
        <v>1881.25</v>
      </c>
      <c r="H140" s="131">
        <v>20693.75</v>
      </c>
    </row>
    <row r="141" spans="1:8" ht="54" x14ac:dyDescent="0.25">
      <c r="A141" s="7" t="s">
        <v>4623</v>
      </c>
      <c r="B141" s="9">
        <v>199</v>
      </c>
      <c r="C141" s="128">
        <v>45700</v>
      </c>
      <c r="D141" s="9" t="s">
        <v>3933</v>
      </c>
      <c r="E141" s="9">
        <v>107480875</v>
      </c>
      <c r="F141" s="9">
        <v>12</v>
      </c>
      <c r="G141" s="131">
        <v>1741.07</v>
      </c>
      <c r="H141" s="131">
        <v>23400</v>
      </c>
    </row>
    <row r="142" spans="1:8" ht="121.5" x14ac:dyDescent="0.25">
      <c r="A142" s="7" t="s">
        <v>4624</v>
      </c>
      <c r="B142" s="9">
        <v>171</v>
      </c>
      <c r="C142" s="128">
        <v>45700</v>
      </c>
      <c r="D142" s="9" t="s">
        <v>3271</v>
      </c>
      <c r="E142" s="9">
        <v>110934407</v>
      </c>
      <c r="F142" s="9">
        <v>1</v>
      </c>
      <c r="G142" s="131">
        <v>9500</v>
      </c>
      <c r="H142" s="131">
        <v>9500</v>
      </c>
    </row>
    <row r="143" spans="1:8" ht="54" x14ac:dyDescent="0.25">
      <c r="A143" s="7" t="s">
        <v>4625</v>
      </c>
      <c r="B143" s="9">
        <v>299</v>
      </c>
      <c r="C143" s="128">
        <v>45700</v>
      </c>
      <c r="D143" s="9" t="s">
        <v>4622</v>
      </c>
      <c r="E143" s="9">
        <v>39064379</v>
      </c>
      <c r="F143" s="9">
        <v>1</v>
      </c>
      <c r="G143" s="131">
        <v>4202.97</v>
      </c>
      <c r="H143" s="131">
        <v>4202.97</v>
      </c>
    </row>
    <row r="144" spans="1:8" ht="81" x14ac:dyDescent="0.25">
      <c r="A144" s="7" t="s">
        <v>4626</v>
      </c>
      <c r="B144" s="9">
        <v>241</v>
      </c>
      <c r="C144" s="128">
        <v>45700</v>
      </c>
      <c r="D144" s="9" t="s">
        <v>1979</v>
      </c>
      <c r="E144" s="9">
        <v>33805024</v>
      </c>
      <c r="F144" s="9">
        <v>1</v>
      </c>
      <c r="G144" s="131">
        <v>2200</v>
      </c>
      <c r="H144" s="131">
        <v>2200</v>
      </c>
    </row>
    <row r="145" spans="1:8" ht="94.5" x14ac:dyDescent="0.25">
      <c r="A145" s="7" t="s">
        <v>4627</v>
      </c>
      <c r="B145" s="9">
        <v>233</v>
      </c>
      <c r="C145" s="13">
        <v>45701</v>
      </c>
      <c r="D145" s="9" t="s">
        <v>2868</v>
      </c>
      <c r="E145" s="51">
        <v>97893927</v>
      </c>
      <c r="F145" s="51">
        <f>+H145/G145</f>
        <v>560</v>
      </c>
      <c r="G145" s="131">
        <v>33.5</v>
      </c>
      <c r="H145" s="131">
        <f>+G145*560</f>
        <v>18760</v>
      </c>
    </row>
    <row r="146" spans="1:8" ht="108" x14ac:dyDescent="0.25">
      <c r="A146" s="7" t="s">
        <v>4628</v>
      </c>
      <c r="B146" s="9">
        <v>233</v>
      </c>
      <c r="C146" s="13">
        <v>45701</v>
      </c>
      <c r="D146" s="9" t="s">
        <v>2868</v>
      </c>
      <c r="E146" s="51">
        <v>97893927</v>
      </c>
      <c r="F146" s="51">
        <f>+H146/G146</f>
        <v>85</v>
      </c>
      <c r="G146" s="131">
        <v>86</v>
      </c>
      <c r="H146" s="131">
        <f>+G146*85</f>
        <v>7310</v>
      </c>
    </row>
    <row r="147" spans="1:8" ht="54" x14ac:dyDescent="0.25">
      <c r="A147" s="7" t="s">
        <v>4629</v>
      </c>
      <c r="B147" s="9">
        <v>142</v>
      </c>
      <c r="C147" s="13">
        <v>45705</v>
      </c>
      <c r="D147" s="9" t="s">
        <v>4630</v>
      </c>
      <c r="E147" s="9">
        <v>80125050</v>
      </c>
      <c r="F147" s="9">
        <v>1</v>
      </c>
      <c r="G147" s="131">
        <v>3000</v>
      </c>
      <c r="H147" s="131">
        <v>3000</v>
      </c>
    </row>
    <row r="148" spans="1:8" ht="148.5" x14ac:dyDescent="0.25">
      <c r="A148" s="7" t="s">
        <v>4631</v>
      </c>
      <c r="B148" s="9">
        <v>171</v>
      </c>
      <c r="C148" s="13">
        <v>45705</v>
      </c>
      <c r="D148" s="9" t="s">
        <v>4632</v>
      </c>
      <c r="E148" s="9">
        <v>86601415</v>
      </c>
      <c r="F148" s="9">
        <v>1</v>
      </c>
      <c r="G148" s="131">
        <v>7900</v>
      </c>
      <c r="H148" s="131">
        <v>7900</v>
      </c>
    </row>
    <row r="149" spans="1:8" ht="40.5" x14ac:dyDescent="0.25">
      <c r="A149" s="7" t="s">
        <v>4633</v>
      </c>
      <c r="B149" s="9">
        <v>121</v>
      </c>
      <c r="C149" s="13">
        <v>45705</v>
      </c>
      <c r="D149" s="9" t="s">
        <v>4306</v>
      </c>
      <c r="E149" s="9">
        <v>43362265</v>
      </c>
      <c r="F149" s="9">
        <f>+H149/G149</f>
        <v>200</v>
      </c>
      <c r="G149" s="131">
        <v>28</v>
      </c>
      <c r="H149" s="131">
        <f>+G149*200</f>
        <v>5600</v>
      </c>
    </row>
    <row r="150" spans="1:8" ht="94.5" x14ac:dyDescent="0.25">
      <c r="A150" s="7" t="s">
        <v>4634</v>
      </c>
      <c r="B150" s="9">
        <v>121</v>
      </c>
      <c r="C150" s="13">
        <v>45705</v>
      </c>
      <c r="D150" s="9" t="s">
        <v>3622</v>
      </c>
      <c r="E150" s="9">
        <v>90546520</v>
      </c>
      <c r="F150" s="9">
        <v>1</v>
      </c>
      <c r="G150" s="131">
        <v>8710.7999999999993</v>
      </c>
      <c r="H150" s="131">
        <v>8710.7999999999993</v>
      </c>
    </row>
    <row r="151" spans="1:8" ht="135" x14ac:dyDescent="0.25">
      <c r="A151" s="7" t="s">
        <v>4635</v>
      </c>
      <c r="B151" s="9">
        <v>181</v>
      </c>
      <c r="C151" s="13">
        <v>45705</v>
      </c>
      <c r="D151" s="9" t="s">
        <v>4636</v>
      </c>
      <c r="E151" s="9">
        <v>110919211</v>
      </c>
      <c r="F151" s="9">
        <v>1</v>
      </c>
      <c r="G151" s="131">
        <v>12600</v>
      </c>
      <c r="H151" s="131">
        <v>12600</v>
      </c>
    </row>
    <row r="152" spans="1:8" ht="27" x14ac:dyDescent="0.25">
      <c r="A152" s="7" t="s">
        <v>4637</v>
      </c>
      <c r="B152" s="9">
        <v>165</v>
      </c>
      <c r="C152" s="13">
        <v>45705</v>
      </c>
      <c r="D152" s="9" t="s">
        <v>1230</v>
      </c>
      <c r="E152" s="9">
        <v>320943</v>
      </c>
      <c r="F152" s="9">
        <v>1</v>
      </c>
      <c r="G152" s="131">
        <v>5203.6400000000003</v>
      </c>
      <c r="H152" s="131">
        <v>5203.6400000000003</v>
      </c>
    </row>
    <row r="153" spans="1:8" ht="40.5" x14ac:dyDescent="0.25">
      <c r="A153" s="7" t="s">
        <v>4638</v>
      </c>
      <c r="B153" s="9">
        <v>268</v>
      </c>
      <c r="C153" s="13">
        <v>45706</v>
      </c>
      <c r="D153" s="9" t="s">
        <v>4639</v>
      </c>
      <c r="E153" s="9">
        <v>35979976</v>
      </c>
      <c r="F153" s="9">
        <v>1</v>
      </c>
      <c r="G153" s="131">
        <v>2295</v>
      </c>
      <c r="H153" s="131">
        <v>2295</v>
      </c>
    </row>
    <row r="154" spans="1:8" ht="40.5" x14ac:dyDescent="0.25">
      <c r="A154" s="7" t="s">
        <v>4640</v>
      </c>
      <c r="B154" s="9">
        <v>329</v>
      </c>
      <c r="C154" s="13">
        <v>45706</v>
      </c>
      <c r="D154" s="13" t="s">
        <v>1434</v>
      </c>
      <c r="E154" s="9">
        <v>12128570</v>
      </c>
      <c r="F154" s="9">
        <v>1</v>
      </c>
      <c r="G154" s="131">
        <v>14900</v>
      </c>
      <c r="H154" s="131">
        <v>14900</v>
      </c>
    </row>
    <row r="155" spans="1:8" ht="81" x14ac:dyDescent="0.25">
      <c r="A155" s="7" t="s">
        <v>4641</v>
      </c>
      <c r="B155" s="9">
        <v>171</v>
      </c>
      <c r="C155" s="13">
        <v>45706</v>
      </c>
      <c r="D155" s="9" t="s">
        <v>4642</v>
      </c>
      <c r="E155" s="9">
        <v>26400839</v>
      </c>
      <c r="F155" s="9">
        <v>1</v>
      </c>
      <c r="G155" s="131">
        <v>8319.7000000000007</v>
      </c>
      <c r="H155" s="131">
        <v>8319.7000000000007</v>
      </c>
    </row>
    <row r="156" spans="1:8" ht="54" x14ac:dyDescent="0.25">
      <c r="A156" s="7" t="s">
        <v>4643</v>
      </c>
      <c r="B156" s="9">
        <v>171</v>
      </c>
      <c r="C156" s="13">
        <v>45706</v>
      </c>
      <c r="D156" s="13" t="s">
        <v>1295</v>
      </c>
      <c r="E156" s="9">
        <v>66545463</v>
      </c>
      <c r="F156" s="9">
        <v>1</v>
      </c>
      <c r="G156" s="131">
        <v>1380</v>
      </c>
      <c r="H156" s="131">
        <v>1380</v>
      </c>
    </row>
    <row r="157" spans="1:8" ht="40.5" x14ac:dyDescent="0.25">
      <c r="A157" s="7" t="s">
        <v>4644</v>
      </c>
      <c r="B157" s="9">
        <v>299</v>
      </c>
      <c r="C157" s="13">
        <v>45706</v>
      </c>
      <c r="D157" s="9" t="s">
        <v>2592</v>
      </c>
      <c r="E157" s="168">
        <v>25917579</v>
      </c>
      <c r="F157" s="168">
        <f>+H157/G157</f>
        <v>72</v>
      </c>
      <c r="G157" s="131">
        <v>72</v>
      </c>
      <c r="H157" s="131">
        <v>5184</v>
      </c>
    </row>
    <row r="158" spans="1:8" ht="40.5" x14ac:dyDescent="0.25">
      <c r="A158" s="7" t="s">
        <v>4645</v>
      </c>
      <c r="B158" s="9">
        <v>267</v>
      </c>
      <c r="C158" s="13">
        <v>45706</v>
      </c>
      <c r="D158" s="9" t="s">
        <v>2664</v>
      </c>
      <c r="E158" s="25">
        <v>5531209</v>
      </c>
      <c r="F158" s="25">
        <f>+H158/G158</f>
        <v>25</v>
      </c>
      <c r="G158" s="131">
        <v>974.24</v>
      </c>
      <c r="H158" s="131">
        <v>24356</v>
      </c>
    </row>
    <row r="159" spans="1:8" ht="67.5" x14ac:dyDescent="0.25">
      <c r="A159" s="7" t="s">
        <v>4646</v>
      </c>
      <c r="B159" s="9">
        <v>171</v>
      </c>
      <c r="C159" s="13">
        <v>45706</v>
      </c>
      <c r="D159" s="9" t="s">
        <v>4642</v>
      </c>
      <c r="E159" s="9">
        <v>26400839</v>
      </c>
      <c r="F159" s="9">
        <v>1</v>
      </c>
      <c r="G159" s="131">
        <v>1636</v>
      </c>
      <c r="H159" s="131">
        <v>1636</v>
      </c>
    </row>
    <row r="160" spans="1:8" ht="54" x14ac:dyDescent="0.25">
      <c r="A160" s="7" t="s">
        <v>4647</v>
      </c>
      <c r="B160" s="9">
        <v>299</v>
      </c>
      <c r="C160" s="13">
        <v>45706</v>
      </c>
      <c r="D160" s="9" t="s">
        <v>4648</v>
      </c>
      <c r="E160" s="9">
        <v>266512666</v>
      </c>
      <c r="F160" s="9">
        <v>1</v>
      </c>
      <c r="G160" s="131">
        <v>3561.6</v>
      </c>
      <c r="H160" s="131">
        <v>3561.6</v>
      </c>
    </row>
    <row r="161" spans="1:8" ht="54" x14ac:dyDescent="0.25">
      <c r="A161" s="7" t="s">
        <v>4649</v>
      </c>
      <c r="B161" s="55">
        <v>121</v>
      </c>
      <c r="C161" s="13">
        <v>45707</v>
      </c>
      <c r="D161" s="13" t="s">
        <v>4566</v>
      </c>
      <c r="E161" s="9">
        <v>20078692</v>
      </c>
      <c r="F161" s="9">
        <v>1</v>
      </c>
      <c r="G161" s="109">
        <v>19000</v>
      </c>
      <c r="H161" s="124">
        <v>19000</v>
      </c>
    </row>
    <row r="162" spans="1:8" ht="94.5" x14ac:dyDescent="0.25">
      <c r="A162" s="7" t="s">
        <v>4650</v>
      </c>
      <c r="B162" s="9">
        <v>171</v>
      </c>
      <c r="C162" s="13">
        <v>45707</v>
      </c>
      <c r="D162" s="9" t="s">
        <v>1295</v>
      </c>
      <c r="E162" s="9">
        <v>66545463</v>
      </c>
      <c r="F162" s="9">
        <v>1</v>
      </c>
      <c r="G162" s="131">
        <v>21974</v>
      </c>
      <c r="H162" s="131">
        <v>21974</v>
      </c>
    </row>
    <row r="163" spans="1:8" ht="121.5" x14ac:dyDescent="0.25">
      <c r="A163" s="7" t="s">
        <v>4651</v>
      </c>
      <c r="B163" s="9">
        <v>171</v>
      </c>
      <c r="C163" s="13">
        <v>45708</v>
      </c>
      <c r="D163" s="9" t="s">
        <v>3019</v>
      </c>
      <c r="E163" s="9">
        <v>12002666</v>
      </c>
      <c r="F163" s="9">
        <v>1</v>
      </c>
      <c r="G163" s="131">
        <v>24380</v>
      </c>
      <c r="H163" s="131">
        <v>24380</v>
      </c>
    </row>
    <row r="164" spans="1:8" ht="67.5" x14ac:dyDescent="0.25">
      <c r="A164" s="7" t="s">
        <v>4652</v>
      </c>
      <c r="B164" s="9">
        <v>162</v>
      </c>
      <c r="C164" s="13">
        <v>45708</v>
      </c>
      <c r="D164" s="9" t="s">
        <v>1295</v>
      </c>
      <c r="E164" s="9">
        <v>66545463</v>
      </c>
      <c r="F164" s="9">
        <v>1</v>
      </c>
      <c r="G164" s="131">
        <v>4484</v>
      </c>
      <c r="H164" s="131">
        <v>4484</v>
      </c>
    </row>
    <row r="165" spans="1:8" ht="94.5" x14ac:dyDescent="0.25">
      <c r="A165" s="7" t="s">
        <v>4653</v>
      </c>
      <c r="B165" s="9">
        <v>329</v>
      </c>
      <c r="C165" s="13">
        <v>45708</v>
      </c>
      <c r="D165" s="9" t="s">
        <v>1518</v>
      </c>
      <c r="E165" s="25">
        <v>63564556</v>
      </c>
      <c r="F165" s="25">
        <v>1</v>
      </c>
      <c r="G165" s="131">
        <v>11800</v>
      </c>
      <c r="H165" s="131">
        <v>11800</v>
      </c>
    </row>
    <row r="166" spans="1:8" ht="27" x14ac:dyDescent="0.25">
      <c r="A166" s="7" t="s">
        <v>4654</v>
      </c>
      <c r="B166" s="9">
        <v>298</v>
      </c>
      <c r="C166" s="13">
        <v>45708</v>
      </c>
      <c r="D166" s="9" t="s">
        <v>3494</v>
      </c>
      <c r="E166" s="9">
        <v>83039007</v>
      </c>
      <c r="F166" s="9">
        <f>+H166/G166</f>
        <v>12</v>
      </c>
      <c r="G166" s="131">
        <v>1876</v>
      </c>
      <c r="H166" s="131">
        <f>1876*12</f>
        <v>22512</v>
      </c>
    </row>
    <row r="167" spans="1:8" ht="40.5" x14ac:dyDescent="0.25">
      <c r="A167" s="7" t="s">
        <v>4655</v>
      </c>
      <c r="B167" s="9">
        <v>286</v>
      </c>
      <c r="C167" s="13">
        <v>45709</v>
      </c>
      <c r="D167" s="9" t="s">
        <v>4656</v>
      </c>
      <c r="E167" s="9">
        <v>322954</v>
      </c>
      <c r="F167" s="9">
        <v>1</v>
      </c>
      <c r="G167" s="131">
        <v>1530</v>
      </c>
      <c r="H167" s="131">
        <v>1530</v>
      </c>
    </row>
    <row r="168" spans="1:8" ht="40.5" x14ac:dyDescent="0.25">
      <c r="A168" s="7" t="s">
        <v>4657</v>
      </c>
      <c r="B168" s="9">
        <v>171</v>
      </c>
      <c r="C168" s="13">
        <v>45712</v>
      </c>
      <c r="D168" s="9" t="s">
        <v>1499</v>
      </c>
      <c r="E168" s="9">
        <v>37916270</v>
      </c>
      <c r="F168" s="9">
        <v>1</v>
      </c>
      <c r="G168" s="131">
        <v>6034</v>
      </c>
      <c r="H168" s="131">
        <v>6034</v>
      </c>
    </row>
    <row r="169" spans="1:8" ht="121.5" x14ac:dyDescent="0.25">
      <c r="A169" s="7" t="s">
        <v>4658</v>
      </c>
      <c r="B169" s="9">
        <v>121</v>
      </c>
      <c r="C169" s="13">
        <v>45712</v>
      </c>
      <c r="D169" s="9" t="s">
        <v>1499</v>
      </c>
      <c r="E169" s="9">
        <v>37916270</v>
      </c>
      <c r="F169" s="9">
        <v>1</v>
      </c>
      <c r="G169" s="131">
        <v>4809</v>
      </c>
      <c r="H169" s="131">
        <v>4809</v>
      </c>
    </row>
    <row r="170" spans="1:8" ht="94.5" x14ac:dyDescent="0.25">
      <c r="A170" s="7" t="s">
        <v>4659</v>
      </c>
      <c r="B170" s="9">
        <v>121</v>
      </c>
      <c r="C170" s="13">
        <v>45712</v>
      </c>
      <c r="D170" s="9" t="s">
        <v>1768</v>
      </c>
      <c r="E170" s="9">
        <v>5100097</v>
      </c>
      <c r="F170" s="9">
        <v>1</v>
      </c>
      <c r="G170" s="131">
        <v>24898</v>
      </c>
      <c r="H170" s="131">
        <v>24898</v>
      </c>
    </row>
    <row r="171" spans="1:8" ht="135" x14ac:dyDescent="0.25">
      <c r="A171" s="7" t="s">
        <v>4660</v>
      </c>
      <c r="B171" s="9">
        <v>121</v>
      </c>
      <c r="C171" s="13">
        <v>45712</v>
      </c>
      <c r="D171" s="9" t="s">
        <v>4477</v>
      </c>
      <c r="E171" s="9">
        <v>120381672</v>
      </c>
      <c r="F171" s="9">
        <v>1</v>
      </c>
      <c r="G171" s="131">
        <v>18450</v>
      </c>
      <c r="H171" s="131">
        <v>18450</v>
      </c>
    </row>
    <row r="172" spans="1:8" ht="202.5" x14ac:dyDescent="0.25">
      <c r="A172" s="7" t="s">
        <v>4661</v>
      </c>
      <c r="B172" s="9">
        <v>171</v>
      </c>
      <c r="C172" s="13">
        <v>45712</v>
      </c>
      <c r="D172" s="9" t="s">
        <v>2443</v>
      </c>
      <c r="E172" s="9">
        <v>116468386</v>
      </c>
      <c r="F172" s="9">
        <v>1</v>
      </c>
      <c r="G172" s="131">
        <v>19500</v>
      </c>
      <c r="H172" s="131">
        <v>19500</v>
      </c>
    </row>
    <row r="173" spans="1:8" ht="54" x14ac:dyDescent="0.25">
      <c r="A173" s="7" t="s">
        <v>4662</v>
      </c>
      <c r="B173" s="9">
        <v>328</v>
      </c>
      <c r="C173" s="13">
        <v>45712</v>
      </c>
      <c r="D173" s="9" t="s">
        <v>4663</v>
      </c>
      <c r="E173" s="9">
        <v>5151457</v>
      </c>
      <c r="F173" s="9">
        <f>+H173/G173</f>
        <v>5</v>
      </c>
      <c r="G173" s="131">
        <v>4968.6499999999996</v>
      </c>
      <c r="H173" s="131">
        <f>+G173*5</f>
        <v>24843.25</v>
      </c>
    </row>
    <row r="174" spans="1:8" ht="54" x14ac:dyDescent="0.25">
      <c r="A174" s="7" t="s">
        <v>4664</v>
      </c>
      <c r="B174" s="9">
        <v>292</v>
      </c>
      <c r="C174" s="13">
        <v>45713</v>
      </c>
      <c r="D174" s="9" t="s">
        <v>1356</v>
      </c>
      <c r="E174" s="9">
        <v>21998450</v>
      </c>
      <c r="F174" s="9">
        <v>1</v>
      </c>
      <c r="G174" s="131">
        <v>8490</v>
      </c>
      <c r="H174" s="131">
        <v>8490</v>
      </c>
    </row>
    <row r="175" spans="1:8" ht="27" x14ac:dyDescent="0.25">
      <c r="A175" s="7" t="s">
        <v>4665</v>
      </c>
      <c r="B175" s="9">
        <v>291</v>
      </c>
      <c r="C175" s="13">
        <v>45713</v>
      </c>
      <c r="D175" s="9" t="s">
        <v>3908</v>
      </c>
      <c r="E175" s="9">
        <v>61463868</v>
      </c>
      <c r="F175" s="9">
        <f>+H175/G175</f>
        <v>5000</v>
      </c>
      <c r="G175" s="131">
        <v>1.25</v>
      </c>
      <c r="H175" s="131">
        <v>6250</v>
      </c>
    </row>
    <row r="176" spans="1:8" ht="175.5" x14ac:dyDescent="0.25">
      <c r="A176" s="7" t="s">
        <v>4666</v>
      </c>
      <c r="B176" s="9">
        <v>171</v>
      </c>
      <c r="C176" s="13">
        <v>45713</v>
      </c>
      <c r="D176" s="9" t="s">
        <v>4667</v>
      </c>
      <c r="E176" s="9">
        <v>5983428</v>
      </c>
      <c r="F176" s="9">
        <f>+H176/G176</f>
        <v>2</v>
      </c>
      <c r="G176" s="131">
        <v>4650</v>
      </c>
      <c r="H176" s="131">
        <v>9300</v>
      </c>
    </row>
    <row r="177" spans="1:8" ht="135" x14ac:dyDescent="0.25">
      <c r="A177" s="7" t="s">
        <v>4668</v>
      </c>
      <c r="B177" s="9">
        <v>293</v>
      </c>
      <c r="C177" s="13">
        <v>45713</v>
      </c>
      <c r="D177" s="9" t="s">
        <v>1900</v>
      </c>
      <c r="E177" s="9">
        <v>44247842</v>
      </c>
      <c r="F177" s="9">
        <v>1</v>
      </c>
      <c r="G177" s="131">
        <v>6680</v>
      </c>
      <c r="H177" s="131">
        <v>6680</v>
      </c>
    </row>
    <row r="178" spans="1:8" ht="40.5" x14ac:dyDescent="0.25">
      <c r="A178" s="7" t="s">
        <v>4669</v>
      </c>
      <c r="B178" s="9">
        <v>329</v>
      </c>
      <c r="C178" s="13">
        <v>45715</v>
      </c>
      <c r="D178" s="9" t="s">
        <v>2192</v>
      </c>
      <c r="E178" s="9">
        <v>100837697</v>
      </c>
      <c r="F178" s="9">
        <v>1</v>
      </c>
      <c r="G178" s="131">
        <v>4345</v>
      </c>
      <c r="H178" s="131">
        <v>4345</v>
      </c>
    </row>
    <row r="179" spans="1:8" ht="67.5" x14ac:dyDescent="0.25">
      <c r="A179" s="7" t="s">
        <v>4670</v>
      </c>
      <c r="B179" s="9">
        <v>298</v>
      </c>
      <c r="C179" s="13">
        <v>45715</v>
      </c>
      <c r="D179" s="9" t="s">
        <v>4671</v>
      </c>
      <c r="E179" s="9">
        <v>65284933</v>
      </c>
      <c r="F179" s="9">
        <v>1</v>
      </c>
      <c r="G179" s="131">
        <v>1500</v>
      </c>
      <c r="H179" s="131">
        <v>1500</v>
      </c>
    </row>
    <row r="180" spans="1:8" ht="40.5" x14ac:dyDescent="0.25">
      <c r="A180" s="7" t="s">
        <v>4672</v>
      </c>
      <c r="B180" s="9">
        <v>297</v>
      </c>
      <c r="C180" s="13">
        <v>45715</v>
      </c>
      <c r="D180" s="9" t="s">
        <v>2436</v>
      </c>
      <c r="E180" s="9">
        <v>5623758</v>
      </c>
      <c r="F180" s="9">
        <v>1</v>
      </c>
      <c r="G180" s="131">
        <v>24965</v>
      </c>
      <c r="H180" s="131">
        <v>24965</v>
      </c>
    </row>
    <row r="181" spans="1:8" ht="67.5" x14ac:dyDescent="0.25">
      <c r="A181" s="7" t="s">
        <v>4673</v>
      </c>
      <c r="B181" s="9">
        <v>297</v>
      </c>
      <c r="C181" s="13">
        <v>45715</v>
      </c>
      <c r="D181" s="9" t="s">
        <v>4674</v>
      </c>
      <c r="E181" s="9">
        <v>15599191</v>
      </c>
      <c r="F181" s="9">
        <v>1</v>
      </c>
      <c r="G181" s="131">
        <v>18295.46</v>
      </c>
      <c r="H181" s="131">
        <v>18295.46</v>
      </c>
    </row>
    <row r="182" spans="1:8" ht="40.5" x14ac:dyDescent="0.25">
      <c r="A182" s="7" t="s">
        <v>4675</v>
      </c>
      <c r="B182" s="9">
        <v>284</v>
      </c>
      <c r="C182" s="13">
        <v>45715</v>
      </c>
      <c r="D182" s="9" t="s">
        <v>1986</v>
      </c>
      <c r="E182" s="9">
        <v>4607686</v>
      </c>
      <c r="F182" s="9">
        <v>1</v>
      </c>
      <c r="G182" s="131">
        <v>19291</v>
      </c>
      <c r="H182" s="131">
        <v>19291</v>
      </c>
    </row>
    <row r="183" spans="1:8" ht="54" x14ac:dyDescent="0.25">
      <c r="A183" s="7" t="s">
        <v>4676</v>
      </c>
      <c r="B183" s="9">
        <v>171</v>
      </c>
      <c r="C183" s="13">
        <v>45715</v>
      </c>
      <c r="D183" s="9" t="s">
        <v>4571</v>
      </c>
      <c r="E183" s="9">
        <v>32895135</v>
      </c>
      <c r="F183" s="9">
        <v>1</v>
      </c>
      <c r="G183" s="131">
        <v>7049</v>
      </c>
      <c r="H183" s="131">
        <v>7049</v>
      </c>
    </row>
    <row r="184" spans="1:8" ht="54" x14ac:dyDescent="0.25">
      <c r="A184" s="7" t="s">
        <v>4677</v>
      </c>
      <c r="B184" s="9">
        <v>121</v>
      </c>
      <c r="C184" s="13">
        <v>45715</v>
      </c>
      <c r="D184" s="9" t="s">
        <v>4566</v>
      </c>
      <c r="E184" s="9">
        <v>20078692</v>
      </c>
      <c r="F184" s="9">
        <v>1</v>
      </c>
      <c r="G184" s="131">
        <v>24000</v>
      </c>
      <c r="H184" s="131">
        <v>24000</v>
      </c>
    </row>
    <row r="185" spans="1:8" ht="121.5" x14ac:dyDescent="0.25">
      <c r="A185" s="7" t="s">
        <v>4678</v>
      </c>
      <c r="B185" s="9">
        <v>291</v>
      </c>
      <c r="C185" s="13">
        <v>45715</v>
      </c>
      <c r="D185" s="9" t="s">
        <v>946</v>
      </c>
      <c r="E185" s="9">
        <v>38231425</v>
      </c>
      <c r="F185" s="9">
        <v>1</v>
      </c>
      <c r="G185" s="131">
        <v>9025.75</v>
      </c>
      <c r="H185" s="131">
        <v>9025.75</v>
      </c>
    </row>
    <row r="186" spans="1:8" ht="67.5" x14ac:dyDescent="0.25">
      <c r="A186" s="7" t="s">
        <v>4679</v>
      </c>
      <c r="B186" s="9">
        <v>268</v>
      </c>
      <c r="C186" s="13">
        <v>45715</v>
      </c>
      <c r="D186" s="9" t="s">
        <v>4680</v>
      </c>
      <c r="E186" s="9">
        <v>21998450</v>
      </c>
      <c r="F186" s="9">
        <v>1</v>
      </c>
      <c r="G186" s="131">
        <v>1600</v>
      </c>
      <c r="H186" s="131">
        <v>1600</v>
      </c>
    </row>
    <row r="187" spans="1:8" x14ac:dyDescent="0.25">
      <c r="A187" s="209" t="s">
        <v>4714</v>
      </c>
      <c r="B187" s="209"/>
      <c r="C187" s="209"/>
      <c r="D187" s="209"/>
      <c r="E187" s="209"/>
      <c r="F187" s="209"/>
      <c r="G187" s="209"/>
      <c r="H187" s="209"/>
    </row>
    <row r="188" spans="1:8" ht="54" x14ac:dyDescent="0.25">
      <c r="A188" s="7" t="s">
        <v>4681</v>
      </c>
      <c r="B188" s="9">
        <v>233</v>
      </c>
      <c r="C188" s="13">
        <v>45719</v>
      </c>
      <c r="D188" s="9" t="s">
        <v>4682</v>
      </c>
      <c r="E188" s="9">
        <v>5405270</v>
      </c>
      <c r="F188" s="169">
        <v>8</v>
      </c>
      <c r="G188" s="131">
        <v>175</v>
      </c>
      <c r="H188" s="131">
        <v>1400</v>
      </c>
    </row>
    <row r="189" spans="1:8" ht="81" x14ac:dyDescent="0.25">
      <c r="A189" s="7" t="s">
        <v>4683</v>
      </c>
      <c r="B189" s="9">
        <v>121</v>
      </c>
      <c r="C189" s="13">
        <v>45720</v>
      </c>
      <c r="D189" s="9" t="s">
        <v>4566</v>
      </c>
      <c r="E189" s="9">
        <v>20078692</v>
      </c>
      <c r="F189" s="169">
        <v>1</v>
      </c>
      <c r="G189" s="131">
        <v>18000</v>
      </c>
      <c r="H189" s="131">
        <v>18000</v>
      </c>
    </row>
    <row r="190" spans="1:8" ht="54" x14ac:dyDescent="0.25">
      <c r="A190" s="7" t="s">
        <v>4684</v>
      </c>
      <c r="B190" s="9">
        <v>121</v>
      </c>
      <c r="C190" s="13">
        <v>45720</v>
      </c>
      <c r="D190" s="9" t="s">
        <v>4685</v>
      </c>
      <c r="E190" s="9">
        <v>25597299</v>
      </c>
      <c r="F190" s="169">
        <v>1</v>
      </c>
      <c r="G190" s="131">
        <v>23700</v>
      </c>
      <c r="H190" s="131">
        <v>23700</v>
      </c>
    </row>
    <row r="191" spans="1:8" ht="283.5" x14ac:dyDescent="0.25">
      <c r="A191" s="7" t="s">
        <v>4686</v>
      </c>
      <c r="B191" s="9">
        <v>171</v>
      </c>
      <c r="C191" s="13">
        <v>45720</v>
      </c>
      <c r="D191" s="9" t="s">
        <v>4609</v>
      </c>
      <c r="E191" s="9">
        <v>26012960</v>
      </c>
      <c r="F191" s="169">
        <v>1</v>
      </c>
      <c r="G191" s="131">
        <v>12650</v>
      </c>
      <c r="H191" s="131">
        <v>12650</v>
      </c>
    </row>
    <row r="192" spans="1:8" ht="54" x14ac:dyDescent="0.25">
      <c r="A192" s="7" t="s">
        <v>4687</v>
      </c>
      <c r="B192" s="9">
        <v>324</v>
      </c>
      <c r="C192" s="13">
        <v>45720</v>
      </c>
      <c r="D192" s="9" t="s">
        <v>4688</v>
      </c>
      <c r="E192" s="9">
        <v>29986621</v>
      </c>
      <c r="F192" s="169">
        <v>2</v>
      </c>
      <c r="G192" s="131">
        <v>1279</v>
      </c>
      <c r="H192" s="131">
        <v>2558</v>
      </c>
    </row>
    <row r="193" spans="1:8" ht="27" x14ac:dyDescent="0.25">
      <c r="A193" s="7" t="s">
        <v>4689</v>
      </c>
      <c r="B193" s="9">
        <v>266</v>
      </c>
      <c r="C193" s="13">
        <v>45720</v>
      </c>
      <c r="D193" s="9" t="s">
        <v>1721</v>
      </c>
      <c r="E193" s="9">
        <v>111226570</v>
      </c>
      <c r="F193" s="169">
        <v>200</v>
      </c>
      <c r="G193" s="131">
        <v>24.9</v>
      </c>
      <c r="H193" s="131">
        <v>4980</v>
      </c>
    </row>
    <row r="194" spans="1:8" ht="40.5" x14ac:dyDescent="0.25">
      <c r="A194" s="7" t="s">
        <v>4690</v>
      </c>
      <c r="B194" s="9">
        <v>292</v>
      </c>
      <c r="C194" s="13">
        <v>45722</v>
      </c>
      <c r="D194" s="9" t="s">
        <v>4691</v>
      </c>
      <c r="E194" s="9">
        <v>83621490</v>
      </c>
      <c r="F194" s="169">
        <v>25</v>
      </c>
      <c r="G194" s="131">
        <v>260</v>
      </c>
      <c r="H194" s="131">
        <v>6500</v>
      </c>
    </row>
    <row r="195" spans="1:8" ht="67.5" x14ac:dyDescent="0.25">
      <c r="A195" s="7" t="s">
        <v>4692</v>
      </c>
      <c r="B195" s="9">
        <v>268</v>
      </c>
      <c r="C195" s="13">
        <v>45722</v>
      </c>
      <c r="D195" s="9" t="s">
        <v>1410</v>
      </c>
      <c r="E195" s="9">
        <v>29512905</v>
      </c>
      <c r="F195" s="169">
        <v>200</v>
      </c>
      <c r="G195" s="131">
        <v>117.65</v>
      </c>
      <c r="H195" s="131">
        <v>23530</v>
      </c>
    </row>
    <row r="196" spans="1:8" ht="54" x14ac:dyDescent="0.25">
      <c r="A196" s="7" t="s">
        <v>4693</v>
      </c>
      <c r="B196" s="9">
        <v>121</v>
      </c>
      <c r="C196" s="13">
        <v>45726</v>
      </c>
      <c r="D196" s="9" t="s">
        <v>4694</v>
      </c>
      <c r="E196" s="9" t="s">
        <v>12</v>
      </c>
      <c r="F196" s="169">
        <v>1</v>
      </c>
      <c r="G196" s="131">
        <v>8000</v>
      </c>
      <c r="H196" s="131">
        <v>8000</v>
      </c>
    </row>
    <row r="197" spans="1:8" ht="54" x14ac:dyDescent="0.25">
      <c r="A197" s="7" t="s">
        <v>4695</v>
      </c>
      <c r="B197" s="9">
        <v>121</v>
      </c>
      <c r="C197" s="13">
        <v>45726</v>
      </c>
      <c r="D197" s="9" t="s">
        <v>4694</v>
      </c>
      <c r="E197" s="9" t="s">
        <v>12</v>
      </c>
      <c r="F197" s="169">
        <v>1</v>
      </c>
      <c r="G197" s="131">
        <v>5000</v>
      </c>
      <c r="H197" s="131">
        <v>5000</v>
      </c>
    </row>
    <row r="198" spans="1:8" ht="54" x14ac:dyDescent="0.25">
      <c r="A198" s="7" t="s">
        <v>4696</v>
      </c>
      <c r="B198" s="9">
        <v>245</v>
      </c>
      <c r="C198" s="13">
        <v>45727</v>
      </c>
      <c r="D198" s="9" t="s">
        <v>4697</v>
      </c>
      <c r="E198" s="9">
        <v>86350293</v>
      </c>
      <c r="F198" s="169">
        <v>100</v>
      </c>
      <c r="G198" s="131">
        <v>215</v>
      </c>
      <c r="H198" s="131">
        <v>21500</v>
      </c>
    </row>
    <row r="199" spans="1:8" ht="81" x14ac:dyDescent="0.25">
      <c r="A199" s="7" t="s">
        <v>4698</v>
      </c>
      <c r="B199" s="9">
        <v>245</v>
      </c>
      <c r="C199" s="13">
        <v>45727</v>
      </c>
      <c r="D199" s="9" t="s">
        <v>4427</v>
      </c>
      <c r="E199" s="9">
        <v>4775139</v>
      </c>
      <c r="F199" s="169">
        <v>100</v>
      </c>
      <c r="G199" s="131">
        <v>115</v>
      </c>
      <c r="H199" s="131">
        <f>+G199*100</f>
        <v>11500</v>
      </c>
    </row>
    <row r="200" spans="1:8" ht="54" x14ac:dyDescent="0.25">
      <c r="A200" s="7" t="s">
        <v>4699</v>
      </c>
      <c r="B200" s="9">
        <v>329</v>
      </c>
      <c r="C200" s="13">
        <v>45728</v>
      </c>
      <c r="D200" s="9" t="s">
        <v>3787</v>
      </c>
      <c r="E200" s="9">
        <v>81156197</v>
      </c>
      <c r="F200" s="169">
        <v>1</v>
      </c>
      <c r="G200" s="131">
        <v>3025</v>
      </c>
      <c r="H200" s="131">
        <v>3025</v>
      </c>
    </row>
    <row r="201" spans="1:8" ht="148.5" x14ac:dyDescent="0.25">
      <c r="A201" s="7" t="s">
        <v>4700</v>
      </c>
      <c r="B201" s="9">
        <v>121</v>
      </c>
      <c r="C201" s="13">
        <v>45728</v>
      </c>
      <c r="D201" s="9" t="s">
        <v>4465</v>
      </c>
      <c r="E201" s="9">
        <v>33507031</v>
      </c>
      <c r="F201" s="169">
        <v>1</v>
      </c>
      <c r="G201" s="131">
        <v>24900</v>
      </c>
      <c r="H201" s="131">
        <v>24900</v>
      </c>
    </row>
    <row r="202" spans="1:8" ht="67.5" x14ac:dyDescent="0.25">
      <c r="A202" s="7" t="s">
        <v>4701</v>
      </c>
      <c r="B202" s="9">
        <v>299</v>
      </c>
      <c r="C202" s="13">
        <v>45728</v>
      </c>
      <c r="D202" s="9" t="s">
        <v>3827</v>
      </c>
      <c r="E202" s="9">
        <v>68866925</v>
      </c>
      <c r="F202" s="169">
        <v>560</v>
      </c>
      <c r="G202" s="131">
        <v>19</v>
      </c>
      <c r="H202" s="131">
        <v>10640</v>
      </c>
    </row>
    <row r="203" spans="1:8" ht="54" x14ac:dyDescent="0.25">
      <c r="A203" s="7" t="s">
        <v>4702</v>
      </c>
      <c r="B203" s="9">
        <v>169</v>
      </c>
      <c r="C203" s="13">
        <v>45733</v>
      </c>
      <c r="D203" s="9" t="s">
        <v>993</v>
      </c>
      <c r="E203" s="9">
        <v>46720111</v>
      </c>
      <c r="F203" s="169">
        <v>1</v>
      </c>
      <c r="G203" s="131">
        <v>10800</v>
      </c>
      <c r="H203" s="131">
        <v>10800</v>
      </c>
    </row>
    <row r="204" spans="1:8" ht="40.5" x14ac:dyDescent="0.25">
      <c r="A204" s="7" t="s">
        <v>4484</v>
      </c>
      <c r="B204" s="9">
        <v>291</v>
      </c>
      <c r="C204" s="13">
        <v>45736</v>
      </c>
      <c r="D204" s="9" t="s">
        <v>1979</v>
      </c>
      <c r="E204" s="9">
        <v>33805024</v>
      </c>
      <c r="F204" s="169">
        <v>1000</v>
      </c>
      <c r="G204" s="131">
        <v>5.75</v>
      </c>
      <c r="H204" s="131">
        <v>5750</v>
      </c>
    </row>
    <row r="205" spans="1:8" ht="94.5" x14ac:dyDescent="0.25">
      <c r="A205" s="7" t="s">
        <v>4703</v>
      </c>
      <c r="B205" s="9">
        <v>328</v>
      </c>
      <c r="C205" s="13">
        <v>45737</v>
      </c>
      <c r="D205" s="9" t="s">
        <v>4596</v>
      </c>
      <c r="E205" s="9">
        <v>29780004</v>
      </c>
      <c r="F205" s="169">
        <v>2</v>
      </c>
      <c r="G205" s="131">
        <v>3528</v>
      </c>
      <c r="H205" s="131">
        <v>7056</v>
      </c>
    </row>
    <row r="206" spans="1:8" ht="81" x14ac:dyDescent="0.25">
      <c r="A206" s="7" t="s">
        <v>4704</v>
      </c>
      <c r="B206" s="9">
        <v>329</v>
      </c>
      <c r="C206" s="13">
        <v>45737</v>
      </c>
      <c r="D206" s="9" t="s">
        <v>2454</v>
      </c>
      <c r="E206" s="9">
        <v>6776345</v>
      </c>
      <c r="F206" s="169">
        <v>25</v>
      </c>
      <c r="G206" s="131">
        <v>980.77</v>
      </c>
      <c r="H206" s="131">
        <v>24519.25</v>
      </c>
    </row>
    <row r="207" spans="1:8" ht="81" x14ac:dyDescent="0.25">
      <c r="A207" s="7" t="s">
        <v>4705</v>
      </c>
      <c r="B207" s="9">
        <v>298</v>
      </c>
      <c r="C207" s="13">
        <v>45741</v>
      </c>
      <c r="D207" s="9" t="s">
        <v>3445</v>
      </c>
      <c r="E207" s="9">
        <v>89771125</v>
      </c>
      <c r="F207" s="169">
        <v>1</v>
      </c>
      <c r="G207" s="131">
        <v>2950</v>
      </c>
      <c r="H207" s="131">
        <v>2950</v>
      </c>
    </row>
    <row r="208" spans="1:8" ht="27" x14ac:dyDescent="0.25">
      <c r="A208" s="7" t="s">
        <v>4706</v>
      </c>
      <c r="B208" s="171">
        <v>169</v>
      </c>
      <c r="C208" s="13">
        <v>45744</v>
      </c>
      <c r="D208" s="9" t="s">
        <v>4707</v>
      </c>
      <c r="E208" s="9">
        <v>12128570</v>
      </c>
      <c r="F208" s="169">
        <v>1</v>
      </c>
      <c r="G208" s="170">
        <v>7250.01</v>
      </c>
      <c r="H208" s="170">
        <v>7250.01</v>
      </c>
    </row>
    <row r="209" spans="1:8" ht="27" x14ac:dyDescent="0.25">
      <c r="A209" s="7" t="s">
        <v>4708</v>
      </c>
      <c r="B209" s="171">
        <v>171</v>
      </c>
      <c r="C209" s="13">
        <v>45744</v>
      </c>
      <c r="D209" s="9" t="s">
        <v>4512</v>
      </c>
      <c r="E209" s="9">
        <v>44345372</v>
      </c>
      <c r="F209" s="169">
        <v>1</v>
      </c>
      <c r="G209" s="170">
        <v>1800.6</v>
      </c>
      <c r="H209" s="170">
        <v>1800.6</v>
      </c>
    </row>
    <row r="210" spans="1:8" ht="27" x14ac:dyDescent="0.25">
      <c r="A210" s="7" t="s">
        <v>4709</v>
      </c>
      <c r="B210" s="171">
        <v>185</v>
      </c>
      <c r="C210" s="13">
        <v>45743</v>
      </c>
      <c r="D210" s="9" t="s">
        <v>4710</v>
      </c>
      <c r="E210" s="129">
        <v>108363201</v>
      </c>
      <c r="F210" s="169">
        <v>1</v>
      </c>
      <c r="G210" s="170">
        <v>24983.95</v>
      </c>
      <c r="H210" s="170">
        <v>24983.95</v>
      </c>
    </row>
    <row r="211" spans="1:8" ht="40.5" x14ac:dyDescent="0.25">
      <c r="A211" s="7" t="s">
        <v>4715</v>
      </c>
      <c r="B211" s="171">
        <v>181</v>
      </c>
      <c r="C211" s="13">
        <v>45744</v>
      </c>
      <c r="D211" s="9" t="s">
        <v>4711</v>
      </c>
      <c r="E211" s="9">
        <v>5299683</v>
      </c>
      <c r="F211" s="169">
        <v>1</v>
      </c>
      <c r="G211" s="170">
        <v>7300</v>
      </c>
      <c r="H211" s="170">
        <v>7300</v>
      </c>
    </row>
    <row r="212" spans="1:8" ht="27" x14ac:dyDescent="0.25">
      <c r="A212" s="7" t="s">
        <v>4713</v>
      </c>
      <c r="B212" s="171">
        <v>121</v>
      </c>
      <c r="C212" s="13">
        <v>45747</v>
      </c>
      <c r="D212" s="9" t="s">
        <v>3624</v>
      </c>
      <c r="E212" s="129">
        <v>106072633</v>
      </c>
      <c r="F212" s="142" t="s">
        <v>4712</v>
      </c>
      <c r="G212" s="170">
        <v>8250</v>
      </c>
      <c r="H212" s="170">
        <v>8250</v>
      </c>
    </row>
    <row r="213" spans="1:8" x14ac:dyDescent="0.25">
      <c r="A213" s="209" t="s">
        <v>4716</v>
      </c>
      <c r="B213" s="209"/>
      <c r="C213" s="209"/>
      <c r="D213" s="209"/>
      <c r="E213" s="209"/>
      <c r="F213" s="209"/>
      <c r="G213" s="209"/>
      <c r="H213" s="209"/>
    </row>
    <row r="214" spans="1:8" ht="81" x14ac:dyDescent="0.25">
      <c r="A214" s="18" t="s">
        <v>4717</v>
      </c>
      <c r="B214" s="9">
        <v>174</v>
      </c>
      <c r="C214" s="13">
        <v>45768</v>
      </c>
      <c r="D214" s="10" t="s">
        <v>4718</v>
      </c>
      <c r="E214" s="152">
        <v>75975</v>
      </c>
      <c r="F214" s="142" t="s">
        <v>4712</v>
      </c>
      <c r="G214" s="131" t="s">
        <v>4719</v>
      </c>
      <c r="H214" s="131">
        <v>3925</v>
      </c>
    </row>
    <row r="215" spans="1:8" ht="54" x14ac:dyDescent="0.25">
      <c r="A215" s="18" t="s">
        <v>4720</v>
      </c>
      <c r="B215" s="9">
        <v>381</v>
      </c>
      <c r="C215" s="128">
        <v>45775</v>
      </c>
      <c r="D215" s="10" t="s">
        <v>4721</v>
      </c>
      <c r="E215" s="37">
        <v>69241856</v>
      </c>
      <c r="F215" s="142" t="s">
        <v>4712</v>
      </c>
      <c r="G215" s="131">
        <v>22873</v>
      </c>
      <c r="H215" s="131">
        <v>22873</v>
      </c>
    </row>
    <row r="216" spans="1:8" ht="94.5" x14ac:dyDescent="0.25">
      <c r="A216" s="18" t="s">
        <v>4722</v>
      </c>
      <c r="B216" s="9">
        <v>174</v>
      </c>
      <c r="C216" s="128">
        <v>45757</v>
      </c>
      <c r="D216" s="10" t="s">
        <v>4718</v>
      </c>
      <c r="E216" s="37">
        <v>26012960</v>
      </c>
      <c r="F216" s="142" t="s">
        <v>4712</v>
      </c>
      <c r="G216" s="131">
        <v>3925</v>
      </c>
      <c r="H216" s="131">
        <v>3925</v>
      </c>
    </row>
    <row r="217" spans="1:8" ht="108" x14ac:dyDescent="0.25">
      <c r="A217" s="18" t="s">
        <v>4723</v>
      </c>
      <c r="B217" s="9">
        <v>381</v>
      </c>
      <c r="C217" s="128">
        <v>45772</v>
      </c>
      <c r="D217" s="10" t="s">
        <v>4724</v>
      </c>
      <c r="E217" s="37" t="s">
        <v>12</v>
      </c>
      <c r="F217" s="142" t="s">
        <v>4712</v>
      </c>
      <c r="G217" s="131">
        <v>19367.169999999998</v>
      </c>
      <c r="H217" s="131">
        <v>19367.169999999998</v>
      </c>
    </row>
    <row r="218" spans="1:8" ht="27" x14ac:dyDescent="0.25">
      <c r="A218" s="18" t="s">
        <v>4725</v>
      </c>
      <c r="B218" s="146">
        <v>174</v>
      </c>
      <c r="C218" s="149">
        <v>45754</v>
      </c>
      <c r="D218" s="10" t="s">
        <v>3019</v>
      </c>
      <c r="E218" s="153">
        <v>90768337</v>
      </c>
      <c r="F218" s="142" t="s">
        <v>4712</v>
      </c>
      <c r="G218" s="131">
        <v>22420</v>
      </c>
      <c r="H218" s="131">
        <v>22420</v>
      </c>
    </row>
    <row r="219" spans="1:8" ht="67.5" x14ac:dyDescent="0.25">
      <c r="A219" s="145" t="s">
        <v>4726</v>
      </c>
      <c r="B219" s="146">
        <v>171</v>
      </c>
      <c r="C219" s="149">
        <v>45771</v>
      </c>
      <c r="D219" s="146" t="s">
        <v>677</v>
      </c>
      <c r="E219" s="153">
        <v>12338265</v>
      </c>
      <c r="F219" s="142" t="s">
        <v>4712</v>
      </c>
      <c r="G219" s="131">
        <v>18400</v>
      </c>
      <c r="H219" s="131">
        <v>18400</v>
      </c>
    </row>
    <row r="220" spans="1:8" ht="40.5" x14ac:dyDescent="0.25">
      <c r="A220" s="18" t="s">
        <v>4727</v>
      </c>
      <c r="B220" s="9">
        <v>171</v>
      </c>
      <c r="C220" s="150">
        <v>45772</v>
      </c>
      <c r="D220" s="10" t="s">
        <v>4728</v>
      </c>
      <c r="E220" s="37">
        <v>120270412</v>
      </c>
      <c r="F220" s="142" t="s">
        <v>4712</v>
      </c>
      <c r="G220" s="131">
        <v>5300</v>
      </c>
      <c r="H220" s="131">
        <v>5300</v>
      </c>
    </row>
    <row r="221" spans="1:8" ht="40.5" x14ac:dyDescent="0.25">
      <c r="A221" s="18" t="s">
        <v>4729</v>
      </c>
      <c r="B221" s="9">
        <v>199</v>
      </c>
      <c r="C221" s="149">
        <v>45761</v>
      </c>
      <c r="D221" s="10" t="s">
        <v>1679</v>
      </c>
      <c r="E221" s="37">
        <v>90768337</v>
      </c>
      <c r="F221" s="142" t="s">
        <v>4730</v>
      </c>
      <c r="G221" s="131">
        <v>58.7</v>
      </c>
      <c r="H221" s="131">
        <v>24947.5</v>
      </c>
    </row>
    <row r="222" spans="1:8" ht="40.5" x14ac:dyDescent="0.25">
      <c r="A222" s="18" t="s">
        <v>4731</v>
      </c>
      <c r="B222" s="9">
        <v>171</v>
      </c>
      <c r="C222" s="149">
        <v>45771</v>
      </c>
      <c r="D222" s="10" t="s">
        <v>2515</v>
      </c>
      <c r="E222" s="37">
        <v>44141181</v>
      </c>
      <c r="F222" s="142" t="s">
        <v>4712</v>
      </c>
      <c r="G222" s="131">
        <v>7260</v>
      </c>
      <c r="H222" s="131">
        <v>7260</v>
      </c>
    </row>
    <row r="223" spans="1:8" ht="40.5" x14ac:dyDescent="0.25">
      <c r="A223" s="118" t="s">
        <v>4732</v>
      </c>
      <c r="B223" s="30">
        <v>121</v>
      </c>
      <c r="C223" s="149">
        <v>45771</v>
      </c>
      <c r="D223" s="10" t="s">
        <v>4306</v>
      </c>
      <c r="E223" s="147">
        <v>43362265</v>
      </c>
      <c r="F223" s="142" t="s">
        <v>4712</v>
      </c>
      <c r="G223" s="172" t="s">
        <v>4733</v>
      </c>
      <c r="H223" s="131">
        <v>3354</v>
      </c>
    </row>
    <row r="224" spans="1:8" ht="40.5" x14ac:dyDescent="0.25">
      <c r="A224" s="118" t="s">
        <v>4734</v>
      </c>
      <c r="B224" s="9">
        <v>291</v>
      </c>
      <c r="C224" s="149" t="s">
        <v>4735</v>
      </c>
      <c r="D224" s="10" t="s">
        <v>4736</v>
      </c>
      <c r="E224" s="148">
        <v>38231425</v>
      </c>
      <c r="F224" s="142" t="s">
        <v>4737</v>
      </c>
      <c r="G224" s="131">
        <v>3.8</v>
      </c>
      <c r="H224" s="131">
        <v>1140</v>
      </c>
    </row>
    <row r="225" spans="1:8" ht="40.5" x14ac:dyDescent="0.25">
      <c r="A225" s="18" t="s">
        <v>4738</v>
      </c>
      <c r="B225" s="9">
        <v>241</v>
      </c>
      <c r="C225" s="149" t="s">
        <v>4735</v>
      </c>
      <c r="D225" s="10" t="s">
        <v>4739</v>
      </c>
      <c r="E225" s="148">
        <v>14199947</v>
      </c>
      <c r="F225" s="142" t="s">
        <v>4740</v>
      </c>
      <c r="G225" s="131">
        <v>1280</v>
      </c>
      <c r="H225" s="131">
        <v>7680</v>
      </c>
    </row>
    <row r="226" spans="1:8" ht="40.5" x14ac:dyDescent="0.25">
      <c r="A226" s="18" t="s">
        <v>4741</v>
      </c>
      <c r="B226" s="9">
        <v>121</v>
      </c>
      <c r="C226" s="149">
        <v>45769</v>
      </c>
      <c r="D226" s="10" t="s">
        <v>4742</v>
      </c>
      <c r="E226" s="148">
        <v>81817290</v>
      </c>
      <c r="F226" s="142" t="s">
        <v>4743</v>
      </c>
      <c r="G226" s="131">
        <v>0.26</v>
      </c>
      <c r="H226" s="131">
        <v>1950</v>
      </c>
    </row>
    <row r="227" spans="1:8" ht="54" x14ac:dyDescent="0.25">
      <c r="A227" s="18" t="s">
        <v>4744</v>
      </c>
      <c r="B227" s="9">
        <v>171</v>
      </c>
      <c r="C227" s="149">
        <v>45769</v>
      </c>
      <c r="D227" s="10" t="s">
        <v>4745</v>
      </c>
      <c r="E227" s="37">
        <v>86601415</v>
      </c>
      <c r="F227" s="142" t="s">
        <v>4712</v>
      </c>
      <c r="G227" s="131">
        <v>4585</v>
      </c>
      <c r="H227" s="131">
        <v>4585</v>
      </c>
    </row>
    <row r="228" spans="1:8" ht="54" x14ac:dyDescent="0.25">
      <c r="A228" s="18" t="s">
        <v>4746</v>
      </c>
      <c r="B228" s="9">
        <v>196</v>
      </c>
      <c r="C228" s="149">
        <v>45762</v>
      </c>
      <c r="D228" s="10" t="s">
        <v>4747</v>
      </c>
      <c r="E228" s="152">
        <v>5015324</v>
      </c>
      <c r="F228" s="142" t="s">
        <v>4748</v>
      </c>
      <c r="G228" s="131">
        <v>70.8</v>
      </c>
      <c r="H228" s="131">
        <v>2690.4</v>
      </c>
    </row>
    <row r="229" spans="1:8" ht="40.5" x14ac:dyDescent="0.25">
      <c r="A229" s="18" t="s">
        <v>4749</v>
      </c>
      <c r="B229" s="9">
        <v>199</v>
      </c>
      <c r="C229" s="149">
        <v>45761</v>
      </c>
      <c r="D229" s="9" t="s">
        <v>4750</v>
      </c>
      <c r="E229" s="152">
        <v>9708324</v>
      </c>
      <c r="F229" s="142" t="s">
        <v>4712</v>
      </c>
      <c r="G229" s="131">
        <v>10100</v>
      </c>
      <c r="H229" s="131">
        <v>10100</v>
      </c>
    </row>
    <row r="230" spans="1:8" ht="27" x14ac:dyDescent="0.25">
      <c r="A230" s="18" t="s">
        <v>4751</v>
      </c>
      <c r="B230" s="9">
        <v>328</v>
      </c>
      <c r="C230" s="149" t="s">
        <v>4752</v>
      </c>
      <c r="D230" s="10" t="s">
        <v>2670</v>
      </c>
      <c r="E230" s="37">
        <v>5780667</v>
      </c>
      <c r="F230" s="142" t="s">
        <v>4712</v>
      </c>
      <c r="G230" s="131">
        <v>10380</v>
      </c>
      <c r="H230" s="131">
        <v>10380</v>
      </c>
    </row>
    <row r="231" spans="1:8" ht="40.5" x14ac:dyDescent="0.25">
      <c r="A231" s="18" t="s">
        <v>4753</v>
      </c>
      <c r="B231" s="9">
        <v>121</v>
      </c>
      <c r="C231" s="149">
        <v>45762</v>
      </c>
      <c r="D231" s="10" t="s">
        <v>4754</v>
      </c>
      <c r="E231" s="37">
        <v>40721973</v>
      </c>
      <c r="F231" s="142" t="s">
        <v>4712</v>
      </c>
      <c r="G231" s="131">
        <v>16402.400000000001</v>
      </c>
      <c r="H231" s="131">
        <v>16402.400000000001</v>
      </c>
    </row>
    <row r="232" spans="1:8" ht="54" x14ac:dyDescent="0.25">
      <c r="A232" s="18" t="s">
        <v>4755</v>
      </c>
      <c r="B232" s="9">
        <v>121</v>
      </c>
      <c r="C232" s="149">
        <v>45762</v>
      </c>
      <c r="D232" s="10" t="s">
        <v>4756</v>
      </c>
      <c r="E232" s="37">
        <v>7105339</v>
      </c>
      <c r="F232" s="142" t="s">
        <v>4757</v>
      </c>
      <c r="G232" s="167">
        <v>516</v>
      </c>
      <c r="H232" s="131">
        <v>6192</v>
      </c>
    </row>
    <row r="233" spans="1:8" ht="54" x14ac:dyDescent="0.25">
      <c r="A233" s="18" t="s">
        <v>4758</v>
      </c>
      <c r="B233" s="9">
        <v>299</v>
      </c>
      <c r="C233" s="149">
        <v>45762</v>
      </c>
      <c r="D233" s="10" t="s">
        <v>4609</v>
      </c>
      <c r="E233" s="37">
        <v>26012960</v>
      </c>
      <c r="F233" s="142" t="s">
        <v>4712</v>
      </c>
      <c r="G233" s="167">
        <v>9695</v>
      </c>
      <c r="H233" s="131">
        <v>9695</v>
      </c>
    </row>
    <row r="234" spans="1:8" ht="40.5" x14ac:dyDescent="0.25">
      <c r="A234" s="18" t="s">
        <v>4759</v>
      </c>
      <c r="B234" s="9">
        <v>199</v>
      </c>
      <c r="C234" s="149">
        <v>45757</v>
      </c>
      <c r="D234" s="10" t="s">
        <v>2443</v>
      </c>
      <c r="E234" s="37">
        <v>116468386</v>
      </c>
      <c r="F234" s="142" t="s">
        <v>4712</v>
      </c>
      <c r="G234" s="167">
        <v>12672</v>
      </c>
      <c r="H234" s="131">
        <v>12672</v>
      </c>
    </row>
    <row r="235" spans="1:8" ht="40.5" x14ac:dyDescent="0.25">
      <c r="A235" s="18" t="s">
        <v>4760</v>
      </c>
      <c r="B235" s="9">
        <v>811</v>
      </c>
      <c r="C235" s="149">
        <v>45762</v>
      </c>
      <c r="D235" s="10" t="s">
        <v>4761</v>
      </c>
      <c r="E235" s="148">
        <v>166993949</v>
      </c>
      <c r="F235" s="142" t="s">
        <v>4712</v>
      </c>
      <c r="G235" s="167">
        <v>21981.79</v>
      </c>
      <c r="H235" s="131">
        <v>21981.79</v>
      </c>
    </row>
    <row r="236" spans="1:8" ht="54" x14ac:dyDescent="0.25">
      <c r="A236" s="18" t="s">
        <v>4762</v>
      </c>
      <c r="B236" s="9">
        <v>196</v>
      </c>
      <c r="C236" s="149">
        <v>45754</v>
      </c>
      <c r="D236" s="10" t="s">
        <v>4763</v>
      </c>
      <c r="E236" s="148">
        <v>33507031</v>
      </c>
      <c r="F236" s="142" t="s">
        <v>4712</v>
      </c>
      <c r="G236" s="167">
        <v>11812.5</v>
      </c>
      <c r="H236" s="131">
        <v>11812.5</v>
      </c>
    </row>
    <row r="237" spans="1:8" ht="27" x14ac:dyDescent="0.25">
      <c r="A237" s="18" t="s">
        <v>4764</v>
      </c>
      <c r="B237" s="9">
        <v>291</v>
      </c>
      <c r="C237" s="149">
        <v>45761</v>
      </c>
      <c r="D237" s="10" t="s">
        <v>4736</v>
      </c>
      <c r="E237" s="148">
        <v>38231425</v>
      </c>
      <c r="F237" s="142" t="s">
        <v>4224</v>
      </c>
      <c r="G237" s="167">
        <v>82</v>
      </c>
      <c r="H237" s="131">
        <v>16400</v>
      </c>
    </row>
    <row r="238" spans="1:8" ht="67.5" x14ac:dyDescent="0.25">
      <c r="A238" s="18" t="s">
        <v>4765</v>
      </c>
      <c r="B238" s="9">
        <v>199</v>
      </c>
      <c r="C238" s="149">
        <v>45749</v>
      </c>
      <c r="D238" s="10" t="s">
        <v>4766</v>
      </c>
      <c r="E238" s="148">
        <v>7756437</v>
      </c>
      <c r="F238" s="142" t="s">
        <v>4228</v>
      </c>
      <c r="G238" s="167">
        <v>8</v>
      </c>
      <c r="H238" s="131">
        <v>8000</v>
      </c>
    </row>
    <row r="239" spans="1:8" ht="67.5" x14ac:dyDescent="0.25">
      <c r="A239" s="18" t="s">
        <v>4767</v>
      </c>
      <c r="B239" s="9">
        <v>267</v>
      </c>
      <c r="C239" s="149">
        <v>45762</v>
      </c>
      <c r="D239" s="10" t="s">
        <v>4671</v>
      </c>
      <c r="E239" s="148">
        <v>65284933</v>
      </c>
      <c r="F239" s="142" t="s">
        <v>4768</v>
      </c>
      <c r="G239" s="167">
        <v>100</v>
      </c>
      <c r="H239" s="131">
        <v>24500</v>
      </c>
    </row>
    <row r="240" spans="1:8" ht="67.5" x14ac:dyDescent="0.25">
      <c r="A240" s="18" t="s">
        <v>4769</v>
      </c>
      <c r="B240" s="9">
        <v>121</v>
      </c>
      <c r="C240" s="149">
        <v>45756</v>
      </c>
      <c r="D240" s="10" t="s">
        <v>4618</v>
      </c>
      <c r="E240" s="37">
        <v>70853096</v>
      </c>
      <c r="F240" s="142" t="s">
        <v>4712</v>
      </c>
      <c r="G240" s="131">
        <v>4670</v>
      </c>
      <c r="H240" s="131">
        <v>4670</v>
      </c>
    </row>
    <row r="241" spans="1:8" ht="40.5" x14ac:dyDescent="0.25">
      <c r="A241" s="18" t="s">
        <v>4770</v>
      </c>
      <c r="B241" s="9">
        <v>121</v>
      </c>
      <c r="C241" s="149">
        <v>45754</v>
      </c>
      <c r="D241" s="10" t="s">
        <v>4275</v>
      </c>
      <c r="E241" s="37">
        <v>9497021</v>
      </c>
      <c r="F241" s="142" t="s">
        <v>4712</v>
      </c>
      <c r="G241" s="131">
        <v>18293.25</v>
      </c>
      <c r="H241" s="131">
        <v>18293.25</v>
      </c>
    </row>
    <row r="242" spans="1:8" ht="40.5" x14ac:dyDescent="0.25">
      <c r="A242" s="18" t="s">
        <v>4771</v>
      </c>
      <c r="B242" s="9">
        <v>196</v>
      </c>
      <c r="C242" s="149">
        <v>45756</v>
      </c>
      <c r="D242" s="10" t="s">
        <v>1180</v>
      </c>
      <c r="E242" s="37">
        <v>4605586</v>
      </c>
      <c r="F242" s="142" t="s">
        <v>4772</v>
      </c>
      <c r="G242" s="131">
        <v>36</v>
      </c>
      <c r="H242" s="131">
        <v>3060</v>
      </c>
    </row>
    <row r="243" spans="1:8" ht="81" x14ac:dyDescent="0.25">
      <c r="A243" s="18" t="s">
        <v>4773</v>
      </c>
      <c r="B243" s="9">
        <v>285</v>
      </c>
      <c r="C243" s="149">
        <v>45755</v>
      </c>
      <c r="D243" s="10" t="s">
        <v>4774</v>
      </c>
      <c r="E243" s="154" t="s">
        <v>2570</v>
      </c>
      <c r="F243" s="142" t="s">
        <v>4775</v>
      </c>
      <c r="G243" s="131">
        <v>3.04</v>
      </c>
      <c r="H243" s="131">
        <v>6080</v>
      </c>
    </row>
    <row r="244" spans="1:8" ht="54" x14ac:dyDescent="0.25">
      <c r="A244" s="18" t="s">
        <v>4776</v>
      </c>
      <c r="B244" s="9">
        <v>169</v>
      </c>
      <c r="C244" s="149" t="s">
        <v>4777</v>
      </c>
      <c r="D244" s="10" t="s">
        <v>2396</v>
      </c>
      <c r="E244" s="152">
        <v>12128570</v>
      </c>
      <c r="F244" s="142" t="s">
        <v>4712</v>
      </c>
      <c r="G244" s="131">
        <v>20000</v>
      </c>
      <c r="H244" s="131">
        <v>20000</v>
      </c>
    </row>
    <row r="245" spans="1:8" ht="67.5" x14ac:dyDescent="0.25">
      <c r="A245" s="18" t="s">
        <v>4778</v>
      </c>
      <c r="B245" s="9">
        <v>171</v>
      </c>
      <c r="C245" s="149">
        <v>45748</v>
      </c>
      <c r="D245" s="10" t="s">
        <v>4609</v>
      </c>
      <c r="E245" s="154">
        <v>26012960</v>
      </c>
      <c r="F245" s="142" t="s">
        <v>4712</v>
      </c>
      <c r="G245" s="131">
        <v>9878</v>
      </c>
      <c r="H245" s="131">
        <v>9878</v>
      </c>
    </row>
    <row r="246" spans="1:8" ht="54" x14ac:dyDescent="0.25">
      <c r="A246" s="18" t="s">
        <v>4779</v>
      </c>
      <c r="B246" s="9">
        <v>291</v>
      </c>
      <c r="C246" s="128">
        <v>45768</v>
      </c>
      <c r="D246" s="10" t="s">
        <v>3108</v>
      </c>
      <c r="E246" s="154">
        <v>4851498</v>
      </c>
      <c r="F246" s="142" t="s">
        <v>4712</v>
      </c>
      <c r="G246" s="131">
        <v>14380</v>
      </c>
      <c r="H246" s="131">
        <v>14380</v>
      </c>
    </row>
    <row r="247" spans="1:8" ht="40.5" x14ac:dyDescent="0.25">
      <c r="A247" s="18" t="s">
        <v>4780</v>
      </c>
      <c r="B247" s="9">
        <v>171</v>
      </c>
      <c r="C247" s="128">
        <v>45755</v>
      </c>
      <c r="D247" s="10" t="s">
        <v>2443</v>
      </c>
      <c r="E247" s="37">
        <v>116468386</v>
      </c>
      <c r="F247" s="142" t="s">
        <v>4712</v>
      </c>
      <c r="G247" s="131">
        <v>6999.3</v>
      </c>
      <c r="H247" s="131">
        <v>6999.3</v>
      </c>
    </row>
    <row r="248" spans="1:8" ht="54" x14ac:dyDescent="0.25">
      <c r="A248" s="18" t="s">
        <v>4781</v>
      </c>
      <c r="B248" s="9">
        <v>169</v>
      </c>
      <c r="C248" s="128">
        <v>45749</v>
      </c>
      <c r="D248" s="10" t="s">
        <v>993</v>
      </c>
      <c r="E248" s="152">
        <v>46720111</v>
      </c>
      <c r="F248" s="142" t="s">
        <v>4712</v>
      </c>
      <c r="G248" s="131">
        <v>10550</v>
      </c>
      <c r="H248" s="131">
        <v>10550</v>
      </c>
    </row>
    <row r="249" spans="1:8" ht="67.5" x14ac:dyDescent="0.25">
      <c r="A249" s="18" t="s">
        <v>4782</v>
      </c>
      <c r="B249" s="9">
        <v>171</v>
      </c>
      <c r="C249" s="128">
        <v>45762</v>
      </c>
      <c r="D249" s="10" t="s">
        <v>4609</v>
      </c>
      <c r="E249" s="37">
        <v>26012960</v>
      </c>
      <c r="F249" s="142" t="s">
        <v>4712</v>
      </c>
      <c r="G249" s="131">
        <v>3505</v>
      </c>
      <c r="H249" s="131">
        <v>3505</v>
      </c>
    </row>
    <row r="250" spans="1:8" ht="81" x14ac:dyDescent="0.25">
      <c r="A250" s="18" t="s">
        <v>4783</v>
      </c>
      <c r="B250" s="9">
        <v>171</v>
      </c>
      <c r="C250" s="128" t="s">
        <v>4784</v>
      </c>
      <c r="D250" s="10" t="s">
        <v>4785</v>
      </c>
      <c r="E250" s="37">
        <v>15340058</v>
      </c>
      <c r="F250" s="142" t="s">
        <v>4712</v>
      </c>
      <c r="G250" s="131">
        <v>7575</v>
      </c>
      <c r="H250" s="131">
        <v>7575</v>
      </c>
    </row>
    <row r="251" spans="1:8" ht="108" x14ac:dyDescent="0.25">
      <c r="A251" s="18" t="s">
        <v>4786</v>
      </c>
      <c r="B251" s="9">
        <v>326</v>
      </c>
      <c r="C251" s="128">
        <v>45763</v>
      </c>
      <c r="D251" s="10" t="s">
        <v>4787</v>
      </c>
      <c r="E251" s="37">
        <v>86116339</v>
      </c>
      <c r="F251" s="142" t="s">
        <v>4712</v>
      </c>
      <c r="G251" s="131" t="s">
        <v>4788</v>
      </c>
      <c r="H251" s="131">
        <v>7199</v>
      </c>
    </row>
    <row r="252" spans="1:8" ht="54" x14ac:dyDescent="0.25">
      <c r="A252" s="7" t="s">
        <v>4789</v>
      </c>
      <c r="B252" s="9">
        <v>291</v>
      </c>
      <c r="C252" s="128">
        <v>45777</v>
      </c>
      <c r="D252" s="10" t="s">
        <v>3108</v>
      </c>
      <c r="E252" s="37">
        <v>4851498</v>
      </c>
      <c r="F252" s="142" t="s">
        <v>4712</v>
      </c>
      <c r="G252" s="131">
        <v>14380</v>
      </c>
      <c r="H252" s="131">
        <v>14380</v>
      </c>
    </row>
    <row r="253" spans="1:8" ht="54" x14ac:dyDescent="0.25">
      <c r="A253" s="7" t="s">
        <v>4790</v>
      </c>
      <c r="B253" s="9">
        <v>169</v>
      </c>
      <c r="C253" s="128">
        <v>45763</v>
      </c>
      <c r="D253" s="10" t="s">
        <v>993</v>
      </c>
      <c r="E253" s="37">
        <v>46720111</v>
      </c>
      <c r="F253" s="142" t="s">
        <v>4232</v>
      </c>
      <c r="G253" s="131">
        <v>1980</v>
      </c>
      <c r="H253" s="131">
        <v>5940</v>
      </c>
    </row>
    <row r="254" spans="1:8" ht="108" x14ac:dyDescent="0.25">
      <c r="A254" s="7" t="s">
        <v>4791</v>
      </c>
      <c r="B254" s="9">
        <v>181</v>
      </c>
      <c r="C254" s="128">
        <v>45777</v>
      </c>
      <c r="D254" s="10" t="s">
        <v>4792</v>
      </c>
      <c r="E254" s="37">
        <v>120313545</v>
      </c>
      <c r="F254" s="142" t="s">
        <v>4712</v>
      </c>
      <c r="G254" s="131">
        <v>11000</v>
      </c>
      <c r="H254" s="131">
        <v>11000</v>
      </c>
    </row>
    <row r="255" spans="1:8" ht="81" x14ac:dyDescent="0.25">
      <c r="A255" s="7" t="s">
        <v>4793</v>
      </c>
      <c r="B255" s="9">
        <v>292</v>
      </c>
      <c r="C255" s="128">
        <v>45749</v>
      </c>
      <c r="D255" s="10" t="s">
        <v>3437</v>
      </c>
      <c r="E255" s="37">
        <v>25631918</v>
      </c>
      <c r="F255" s="142" t="s">
        <v>4712</v>
      </c>
      <c r="G255" s="131">
        <v>3600</v>
      </c>
      <c r="H255" s="131">
        <v>3600</v>
      </c>
    </row>
    <row r="256" spans="1:8" ht="81" x14ac:dyDescent="0.25">
      <c r="A256" s="7" t="s">
        <v>4793</v>
      </c>
      <c r="B256" s="9">
        <v>292</v>
      </c>
      <c r="C256" s="128">
        <v>45749</v>
      </c>
      <c r="D256" s="10" t="s">
        <v>4680</v>
      </c>
      <c r="E256" s="37">
        <v>21998450</v>
      </c>
      <c r="F256" s="142" t="s">
        <v>4712</v>
      </c>
      <c r="G256" s="131">
        <v>20350</v>
      </c>
      <c r="H256" s="131">
        <v>20350</v>
      </c>
    </row>
    <row r="257" spans="1:8" ht="81" x14ac:dyDescent="0.25">
      <c r="A257" s="7" t="s">
        <v>4793</v>
      </c>
      <c r="B257" s="9">
        <v>292</v>
      </c>
      <c r="C257" s="128">
        <v>45749</v>
      </c>
      <c r="D257" s="10" t="s">
        <v>4794</v>
      </c>
      <c r="E257" s="37">
        <v>113466048</v>
      </c>
      <c r="F257" s="142" t="s">
        <v>4712</v>
      </c>
      <c r="G257" s="131">
        <v>18560</v>
      </c>
      <c r="H257" s="131">
        <v>18560</v>
      </c>
    </row>
    <row r="258" spans="1:8" ht="81" x14ac:dyDescent="0.25">
      <c r="A258" s="7" t="s">
        <v>4793</v>
      </c>
      <c r="B258" s="9">
        <v>292</v>
      </c>
      <c r="C258" s="128">
        <v>45749</v>
      </c>
      <c r="D258" s="10" t="s">
        <v>4795</v>
      </c>
      <c r="E258" s="37" t="s">
        <v>985</v>
      </c>
      <c r="F258" s="142" t="s">
        <v>4712</v>
      </c>
      <c r="G258" s="131">
        <v>7768</v>
      </c>
      <c r="H258" s="131">
        <v>7768</v>
      </c>
    </row>
    <row r="259" spans="1:8" x14ac:dyDescent="0.25">
      <c r="A259" s="209" t="s">
        <v>4796</v>
      </c>
      <c r="B259" s="209"/>
      <c r="C259" s="209"/>
      <c r="D259" s="209"/>
      <c r="E259" s="209"/>
      <c r="F259" s="209"/>
      <c r="G259" s="209"/>
      <c r="H259" s="209"/>
    </row>
    <row r="260" spans="1:8" ht="96" x14ac:dyDescent="0.25">
      <c r="A260" s="173" t="s">
        <v>4797</v>
      </c>
      <c r="B260" s="174">
        <v>171</v>
      </c>
      <c r="C260" s="175" t="s">
        <v>4798</v>
      </c>
      <c r="D260" s="173" t="s">
        <v>4609</v>
      </c>
      <c r="E260" s="174" t="s">
        <v>4799</v>
      </c>
      <c r="F260" s="174" t="s">
        <v>4800</v>
      </c>
      <c r="G260" s="173" t="s">
        <v>4801</v>
      </c>
      <c r="H260" s="176">
        <v>9878</v>
      </c>
    </row>
    <row r="261" spans="1:8" ht="36" x14ac:dyDescent="0.25">
      <c r="A261" s="173" t="s">
        <v>4802</v>
      </c>
      <c r="B261" s="174">
        <v>121</v>
      </c>
      <c r="C261" s="175" t="s">
        <v>4803</v>
      </c>
      <c r="D261" s="173" t="s">
        <v>4756</v>
      </c>
      <c r="E261" s="174" t="s">
        <v>4804</v>
      </c>
      <c r="F261" s="174">
        <v>12</v>
      </c>
      <c r="G261" s="177">
        <v>593.35</v>
      </c>
      <c r="H261" s="176">
        <v>6192</v>
      </c>
    </row>
    <row r="262" spans="1:8" ht="96" x14ac:dyDescent="0.25">
      <c r="A262" s="173" t="s">
        <v>4805</v>
      </c>
      <c r="B262" s="174">
        <v>291</v>
      </c>
      <c r="C262" s="175" t="s">
        <v>4806</v>
      </c>
      <c r="D262" s="173" t="s">
        <v>3108</v>
      </c>
      <c r="E262" s="174" t="s">
        <v>416</v>
      </c>
      <c r="F262" s="174" t="s">
        <v>4807</v>
      </c>
      <c r="G262" s="173" t="s">
        <v>4808</v>
      </c>
      <c r="H262" s="176">
        <v>14380</v>
      </c>
    </row>
    <row r="263" spans="1:8" ht="48" x14ac:dyDescent="0.25">
      <c r="A263" s="173" t="s">
        <v>4809</v>
      </c>
      <c r="B263" s="174">
        <v>322</v>
      </c>
      <c r="C263" s="175" t="s">
        <v>4806</v>
      </c>
      <c r="D263" s="173" t="s">
        <v>4810</v>
      </c>
      <c r="E263" s="174" t="s">
        <v>4811</v>
      </c>
      <c r="F263" s="174">
        <v>4</v>
      </c>
      <c r="G263" s="177">
        <v>6210</v>
      </c>
      <c r="H263" s="176">
        <v>24840</v>
      </c>
    </row>
    <row r="264" spans="1:8" ht="60" x14ac:dyDescent="0.25">
      <c r="A264" s="173" t="s">
        <v>4812</v>
      </c>
      <c r="B264" s="174">
        <v>171</v>
      </c>
      <c r="C264" s="175" t="s">
        <v>4806</v>
      </c>
      <c r="D264" s="173" t="s">
        <v>4813</v>
      </c>
      <c r="E264" s="174" t="s">
        <v>4814</v>
      </c>
      <c r="F264" s="174" t="s">
        <v>4815</v>
      </c>
      <c r="G264" s="173" t="s">
        <v>4816</v>
      </c>
      <c r="H264" s="176">
        <v>7260</v>
      </c>
    </row>
    <row r="265" spans="1:8" ht="24" x14ac:dyDescent="0.25">
      <c r="A265" s="173" t="s">
        <v>4817</v>
      </c>
      <c r="B265" s="174">
        <v>113</v>
      </c>
      <c r="C265" s="175" t="s">
        <v>4818</v>
      </c>
      <c r="D265" s="173" t="s">
        <v>4819</v>
      </c>
      <c r="E265" s="174" t="s">
        <v>4820</v>
      </c>
      <c r="F265" s="174">
        <v>1</v>
      </c>
      <c r="G265" s="177">
        <f>+H265</f>
        <v>7199</v>
      </c>
      <c r="H265" s="176">
        <v>7199</v>
      </c>
    </row>
    <row r="266" spans="1:8" ht="84" x14ac:dyDescent="0.25">
      <c r="A266" s="173" t="s">
        <v>4821</v>
      </c>
      <c r="B266" s="174">
        <v>292</v>
      </c>
      <c r="C266" s="175" t="s">
        <v>4818</v>
      </c>
      <c r="D266" s="173" t="s">
        <v>4822</v>
      </c>
      <c r="E266" s="174" t="s">
        <v>4823</v>
      </c>
      <c r="F266" s="174">
        <v>1</v>
      </c>
      <c r="G266" s="176">
        <v>3600</v>
      </c>
      <c r="H266" s="176">
        <v>3600</v>
      </c>
    </row>
    <row r="267" spans="1:8" ht="24" x14ac:dyDescent="0.25">
      <c r="A267" s="173" t="s">
        <v>4824</v>
      </c>
      <c r="B267" s="174">
        <v>181</v>
      </c>
      <c r="C267" s="175" t="s">
        <v>4825</v>
      </c>
      <c r="D267" s="173" t="s">
        <v>4826</v>
      </c>
      <c r="E267" s="174" t="s">
        <v>4827</v>
      </c>
      <c r="F267" s="174">
        <v>1</v>
      </c>
      <c r="G267" s="177">
        <f>+H267</f>
        <v>11000</v>
      </c>
      <c r="H267" s="176">
        <v>11000</v>
      </c>
    </row>
    <row r="268" spans="1:8" ht="24" x14ac:dyDescent="0.25">
      <c r="A268" s="173" t="s">
        <v>4828</v>
      </c>
      <c r="B268" s="174">
        <v>169</v>
      </c>
      <c r="C268" s="175" t="s">
        <v>4829</v>
      </c>
      <c r="D268" s="173" t="s">
        <v>993</v>
      </c>
      <c r="E268" s="174" t="s">
        <v>4830</v>
      </c>
      <c r="F268" s="174">
        <v>3</v>
      </c>
      <c r="G268" s="177">
        <v>1980</v>
      </c>
      <c r="H268" s="176">
        <v>5940</v>
      </c>
    </row>
    <row r="269" spans="1:8" ht="168" x14ac:dyDescent="0.25">
      <c r="A269" s="173" t="s">
        <v>4831</v>
      </c>
      <c r="B269" s="174">
        <v>171</v>
      </c>
      <c r="C269" s="175" t="s">
        <v>4829</v>
      </c>
      <c r="D269" s="173" t="s">
        <v>4832</v>
      </c>
      <c r="E269" s="174" t="s">
        <v>4833</v>
      </c>
      <c r="F269" s="174">
        <v>1</v>
      </c>
      <c r="G269" s="176">
        <v>17958.57</v>
      </c>
      <c r="H269" s="176">
        <v>17958.57</v>
      </c>
    </row>
    <row r="270" spans="1:8" ht="84" x14ac:dyDescent="0.25">
      <c r="A270" s="173" t="s">
        <v>4834</v>
      </c>
      <c r="B270" s="174">
        <v>326</v>
      </c>
      <c r="C270" s="175" t="s">
        <v>4835</v>
      </c>
      <c r="D270" s="173" t="s">
        <v>2436</v>
      </c>
      <c r="E270" s="174" t="s">
        <v>4836</v>
      </c>
      <c r="F270" s="174">
        <v>1</v>
      </c>
      <c r="G270" s="177">
        <f>+H270</f>
        <v>17541</v>
      </c>
      <c r="H270" s="176">
        <v>17541</v>
      </c>
    </row>
    <row r="271" spans="1:8" x14ac:dyDescent="0.25">
      <c r="A271" s="173" t="s">
        <v>4837</v>
      </c>
      <c r="B271" s="174">
        <v>196</v>
      </c>
      <c r="C271" s="175" t="s">
        <v>4838</v>
      </c>
      <c r="D271" s="173" t="s">
        <v>3232</v>
      </c>
      <c r="E271" s="174" t="s">
        <v>4839</v>
      </c>
      <c r="F271" s="174">
        <v>415</v>
      </c>
      <c r="G271" s="177">
        <v>39.99</v>
      </c>
      <c r="H271" s="176">
        <v>16595.849999999999</v>
      </c>
    </row>
    <row r="272" spans="1:8" x14ac:dyDescent="0.25">
      <c r="A272" s="173" t="s">
        <v>4837</v>
      </c>
      <c r="B272" s="174">
        <v>196</v>
      </c>
      <c r="C272" s="175" t="s">
        <v>4838</v>
      </c>
      <c r="D272" s="173" t="s">
        <v>3232</v>
      </c>
      <c r="E272" s="174" t="s">
        <v>4839</v>
      </c>
      <c r="F272" s="174">
        <v>415</v>
      </c>
      <c r="G272" s="177">
        <v>39.99</v>
      </c>
      <c r="H272" s="176">
        <v>16595.849999999999</v>
      </c>
    </row>
    <row r="273" spans="1:8" ht="72" x14ac:dyDescent="0.25">
      <c r="A273" s="173" t="s">
        <v>4840</v>
      </c>
      <c r="B273" s="174">
        <v>291</v>
      </c>
      <c r="C273" s="175" t="s">
        <v>4841</v>
      </c>
      <c r="D273" s="173" t="s">
        <v>4842</v>
      </c>
      <c r="E273" s="174" t="s">
        <v>4843</v>
      </c>
      <c r="F273" s="174" t="s">
        <v>4844</v>
      </c>
      <c r="G273" s="173" t="s">
        <v>4845</v>
      </c>
      <c r="H273" s="176">
        <v>42500</v>
      </c>
    </row>
    <row r="274" spans="1:8" ht="144" x14ac:dyDescent="0.25">
      <c r="A274" s="173" t="s">
        <v>4846</v>
      </c>
      <c r="B274" s="174">
        <v>329</v>
      </c>
      <c r="C274" s="175" t="s">
        <v>4847</v>
      </c>
      <c r="D274" s="173" t="s">
        <v>993</v>
      </c>
      <c r="E274" s="174" t="s">
        <v>4830</v>
      </c>
      <c r="F274" s="174" t="s">
        <v>4848</v>
      </c>
      <c r="G274" s="173" t="s">
        <v>4849</v>
      </c>
      <c r="H274" s="176">
        <v>17959.5</v>
      </c>
    </row>
    <row r="275" spans="1:8" ht="36" x14ac:dyDescent="0.25">
      <c r="A275" s="173" t="s">
        <v>4850</v>
      </c>
      <c r="B275" s="174">
        <v>268</v>
      </c>
      <c r="C275" s="175" t="s">
        <v>4851</v>
      </c>
      <c r="D275" s="173" t="s">
        <v>4852</v>
      </c>
      <c r="E275" s="174" t="s">
        <v>4853</v>
      </c>
      <c r="F275" s="174" t="s">
        <v>4854</v>
      </c>
      <c r="G275" s="177">
        <v>0.16</v>
      </c>
      <c r="H275" s="176">
        <v>2240</v>
      </c>
    </row>
    <row r="276" spans="1:8" ht="48" x14ac:dyDescent="0.25">
      <c r="A276" s="173" t="s">
        <v>4855</v>
      </c>
      <c r="B276" s="174">
        <v>253</v>
      </c>
      <c r="C276" s="175" t="s">
        <v>4856</v>
      </c>
      <c r="D276" s="173" t="s">
        <v>2274</v>
      </c>
      <c r="E276" s="174" t="s">
        <v>4857</v>
      </c>
      <c r="F276" s="174" t="s">
        <v>4858</v>
      </c>
      <c r="G276" s="173" t="s">
        <v>4859</v>
      </c>
      <c r="H276" s="176">
        <v>19600</v>
      </c>
    </row>
    <row r="277" spans="1:8" ht="240" x14ac:dyDescent="0.25">
      <c r="A277" s="173" t="s">
        <v>4860</v>
      </c>
      <c r="B277" s="174">
        <v>322</v>
      </c>
      <c r="C277" s="175" t="s">
        <v>4861</v>
      </c>
      <c r="D277" s="173" t="s">
        <v>4862</v>
      </c>
      <c r="E277" s="174">
        <v>114429316</v>
      </c>
      <c r="F277" s="174">
        <v>1</v>
      </c>
      <c r="G277" s="176">
        <v>16614.89</v>
      </c>
      <c r="H277" s="176">
        <v>16614.89</v>
      </c>
    </row>
    <row r="278" spans="1:8" ht="48" x14ac:dyDescent="0.25">
      <c r="A278" s="173" t="s">
        <v>4863</v>
      </c>
      <c r="B278" s="174">
        <v>233</v>
      </c>
      <c r="C278" s="175" t="s">
        <v>4864</v>
      </c>
      <c r="D278" s="173" t="s">
        <v>3113</v>
      </c>
      <c r="E278" s="174" t="s">
        <v>737</v>
      </c>
      <c r="F278" s="174">
        <v>7</v>
      </c>
      <c r="G278" s="177">
        <v>175</v>
      </c>
      <c r="H278" s="176">
        <v>1225</v>
      </c>
    </row>
    <row r="279" spans="1:8" x14ac:dyDescent="0.25">
      <c r="A279" s="173" t="s">
        <v>4865</v>
      </c>
      <c r="B279" s="174">
        <v>121</v>
      </c>
      <c r="C279" s="175" t="s">
        <v>4864</v>
      </c>
      <c r="D279" s="173" t="s">
        <v>4866</v>
      </c>
      <c r="E279" s="174" t="s">
        <v>4867</v>
      </c>
      <c r="F279" s="174">
        <v>1</v>
      </c>
      <c r="G279" s="177">
        <v>23716</v>
      </c>
      <c r="H279" s="176">
        <v>23716</v>
      </c>
    </row>
    <row r="280" spans="1:8" ht="108" x14ac:dyDescent="0.25">
      <c r="A280" s="173" t="s">
        <v>4868</v>
      </c>
      <c r="B280" s="174">
        <v>199</v>
      </c>
      <c r="C280" s="175" t="s">
        <v>4861</v>
      </c>
      <c r="D280" s="173" t="s">
        <v>3716</v>
      </c>
      <c r="E280" s="174" t="s">
        <v>4869</v>
      </c>
      <c r="F280" s="174">
        <v>4</v>
      </c>
      <c r="G280" s="177">
        <v>5866.74</v>
      </c>
      <c r="H280" s="176">
        <v>23466.959999999999</v>
      </c>
    </row>
    <row r="281" spans="1:8" ht="36" x14ac:dyDescent="0.25">
      <c r="A281" s="173" t="s">
        <v>4870</v>
      </c>
      <c r="B281" s="174">
        <v>298</v>
      </c>
      <c r="C281" s="175" t="s">
        <v>4871</v>
      </c>
      <c r="D281" s="173" t="s">
        <v>4872</v>
      </c>
      <c r="E281" s="174" t="s">
        <v>4873</v>
      </c>
      <c r="F281" s="174">
        <v>1</v>
      </c>
      <c r="G281" s="177">
        <f>+H281</f>
        <v>16800</v>
      </c>
      <c r="H281" s="176">
        <v>16800</v>
      </c>
    </row>
    <row r="282" spans="1:8" ht="48" x14ac:dyDescent="0.25">
      <c r="A282" s="173" t="s">
        <v>4863</v>
      </c>
      <c r="B282" s="174">
        <v>233</v>
      </c>
      <c r="C282" s="175" t="s">
        <v>4864</v>
      </c>
      <c r="D282" s="173" t="s">
        <v>3113</v>
      </c>
      <c r="E282" s="174" t="s">
        <v>737</v>
      </c>
      <c r="F282" s="174">
        <v>7</v>
      </c>
      <c r="G282" s="177">
        <v>175</v>
      </c>
      <c r="H282" s="176">
        <v>1225</v>
      </c>
    </row>
    <row r="283" spans="1:8" ht="24" x14ac:dyDescent="0.25">
      <c r="A283" s="173" t="s">
        <v>4874</v>
      </c>
      <c r="B283" s="174">
        <v>181</v>
      </c>
      <c r="C283" s="175" t="s">
        <v>4875</v>
      </c>
      <c r="D283" s="173" t="s">
        <v>4876</v>
      </c>
      <c r="E283" s="174" t="s">
        <v>4877</v>
      </c>
      <c r="F283" s="174">
        <v>1</v>
      </c>
      <c r="G283" s="177">
        <f>+H283</f>
        <v>24700</v>
      </c>
      <c r="H283" s="176">
        <v>24700</v>
      </c>
    </row>
    <row r="284" spans="1:8" ht="36" x14ac:dyDescent="0.25">
      <c r="A284" s="173" t="s">
        <v>4878</v>
      </c>
      <c r="B284" s="174">
        <v>171</v>
      </c>
      <c r="C284" s="175" t="s">
        <v>4879</v>
      </c>
      <c r="D284" s="173" t="s">
        <v>4880</v>
      </c>
      <c r="E284" s="174" t="s">
        <v>4881</v>
      </c>
      <c r="F284" s="174">
        <v>1</v>
      </c>
      <c r="G284" s="176">
        <v>10080</v>
      </c>
      <c r="H284" s="176">
        <v>10080</v>
      </c>
    </row>
    <row r="285" spans="1:8" ht="36" x14ac:dyDescent="0.25">
      <c r="A285" s="173" t="s">
        <v>4882</v>
      </c>
      <c r="B285" s="174">
        <v>186</v>
      </c>
      <c r="C285" s="175" t="s">
        <v>4879</v>
      </c>
      <c r="D285" s="173" t="s">
        <v>4883</v>
      </c>
      <c r="E285" s="174" t="s">
        <v>4884</v>
      </c>
      <c r="F285" s="174">
        <v>2</v>
      </c>
      <c r="G285" s="177">
        <v>711</v>
      </c>
      <c r="H285" s="176">
        <v>1422</v>
      </c>
    </row>
    <row r="286" spans="1:8" ht="84" x14ac:dyDescent="0.25">
      <c r="A286" s="173" t="s">
        <v>4885</v>
      </c>
      <c r="B286" s="174">
        <v>171</v>
      </c>
      <c r="C286" s="175" t="s">
        <v>4886</v>
      </c>
      <c r="D286" s="173" t="s">
        <v>2515</v>
      </c>
      <c r="E286" s="174" t="s">
        <v>4814</v>
      </c>
      <c r="F286" s="174" t="s">
        <v>4815</v>
      </c>
      <c r="G286" s="173" t="s">
        <v>4887</v>
      </c>
      <c r="H286" s="176">
        <v>7000</v>
      </c>
    </row>
    <row r="287" spans="1:8" ht="24" x14ac:dyDescent="0.25">
      <c r="A287" s="173" t="s">
        <v>4888</v>
      </c>
      <c r="B287" s="174">
        <v>181</v>
      </c>
      <c r="C287" s="175" t="s">
        <v>4886</v>
      </c>
      <c r="D287" s="173" t="s">
        <v>4876</v>
      </c>
      <c r="E287" s="174" t="s">
        <v>4877</v>
      </c>
      <c r="F287" s="174">
        <v>1</v>
      </c>
      <c r="G287" s="177">
        <v>24800</v>
      </c>
      <c r="H287" s="176">
        <v>24800</v>
      </c>
    </row>
    <row r="288" spans="1:8" ht="24" x14ac:dyDescent="0.25">
      <c r="A288" s="173" t="s">
        <v>4889</v>
      </c>
      <c r="B288" s="174">
        <v>322</v>
      </c>
      <c r="C288" s="175" t="s">
        <v>4890</v>
      </c>
      <c r="D288" s="173" t="s">
        <v>4891</v>
      </c>
      <c r="E288" s="174" t="s">
        <v>4892</v>
      </c>
      <c r="F288" s="174">
        <v>3</v>
      </c>
      <c r="G288" s="177">
        <v>1276</v>
      </c>
      <c r="H288" s="176">
        <v>3828</v>
      </c>
    </row>
    <row r="289" spans="1:8" ht="48" x14ac:dyDescent="0.25">
      <c r="A289" s="173" t="s">
        <v>4893</v>
      </c>
      <c r="B289" s="174">
        <v>233</v>
      </c>
      <c r="C289" s="175" t="s">
        <v>4894</v>
      </c>
      <c r="D289" s="173" t="s">
        <v>3113</v>
      </c>
      <c r="E289" s="174" t="s">
        <v>737</v>
      </c>
      <c r="F289" s="174">
        <v>40</v>
      </c>
      <c r="G289" s="177">
        <v>175</v>
      </c>
      <c r="H289" s="176">
        <v>7000</v>
      </c>
    </row>
    <row r="290" spans="1:8" ht="60" x14ac:dyDescent="0.25">
      <c r="A290" s="173" t="s">
        <v>4895</v>
      </c>
      <c r="B290" s="174">
        <v>326</v>
      </c>
      <c r="C290" s="175" t="s">
        <v>4896</v>
      </c>
      <c r="D290" s="173" t="s">
        <v>3473</v>
      </c>
      <c r="E290" s="174" t="s">
        <v>4897</v>
      </c>
      <c r="F290" s="174" t="s">
        <v>4898</v>
      </c>
      <c r="G290" s="173" t="s">
        <v>4899</v>
      </c>
      <c r="H290" s="176">
        <v>11202</v>
      </c>
    </row>
    <row r="291" spans="1:8" ht="24" x14ac:dyDescent="0.25">
      <c r="A291" s="173" t="s">
        <v>4900</v>
      </c>
      <c r="B291" s="174">
        <v>286</v>
      </c>
      <c r="C291" s="175" t="s">
        <v>4894</v>
      </c>
      <c r="D291" s="173" t="s">
        <v>4656</v>
      </c>
      <c r="E291" s="174" t="s">
        <v>4901</v>
      </c>
      <c r="F291" s="174">
        <v>2</v>
      </c>
      <c r="G291" s="177">
        <v>2183.1</v>
      </c>
      <c r="H291" s="176">
        <v>4366.2</v>
      </c>
    </row>
    <row r="292" spans="1:8" ht="48" x14ac:dyDescent="0.25">
      <c r="A292" s="173" t="s">
        <v>4893</v>
      </c>
      <c r="B292" s="174">
        <v>233</v>
      </c>
      <c r="C292" s="175" t="s">
        <v>4894</v>
      </c>
      <c r="D292" s="173" t="s">
        <v>3113</v>
      </c>
      <c r="E292" s="174" t="s">
        <v>737</v>
      </c>
      <c r="F292" s="174">
        <v>40</v>
      </c>
      <c r="G292" s="177">
        <v>175</v>
      </c>
      <c r="H292" s="176">
        <v>7000</v>
      </c>
    </row>
    <row r="293" spans="1:8" ht="36" x14ac:dyDescent="0.25">
      <c r="A293" s="173" t="s">
        <v>4902</v>
      </c>
      <c r="B293" s="174">
        <v>297</v>
      </c>
      <c r="C293" s="175" t="s">
        <v>4903</v>
      </c>
      <c r="D293" s="173" t="s">
        <v>2396</v>
      </c>
      <c r="E293" s="174" t="s">
        <v>4904</v>
      </c>
      <c r="F293" s="174">
        <v>2</v>
      </c>
      <c r="G293" s="177">
        <v>1700</v>
      </c>
      <c r="H293" s="176">
        <v>3400</v>
      </c>
    </row>
    <row r="294" spans="1:8" ht="36" x14ac:dyDescent="0.25">
      <c r="A294" s="173" t="s">
        <v>4905</v>
      </c>
      <c r="B294" s="174">
        <v>326</v>
      </c>
      <c r="C294" s="175" t="s">
        <v>4906</v>
      </c>
      <c r="D294" s="173" t="s">
        <v>2436</v>
      </c>
      <c r="E294" s="174" t="s">
        <v>4836</v>
      </c>
      <c r="F294" s="174">
        <v>3</v>
      </c>
      <c r="G294" s="177">
        <v>875</v>
      </c>
      <c r="H294" s="176">
        <v>2625</v>
      </c>
    </row>
    <row r="295" spans="1:8" ht="36" x14ac:dyDescent="0.25">
      <c r="A295" s="173" t="s">
        <v>4907</v>
      </c>
      <c r="B295" s="174">
        <v>329</v>
      </c>
      <c r="C295" s="175" t="s">
        <v>4908</v>
      </c>
      <c r="D295" s="173" t="s">
        <v>993</v>
      </c>
      <c r="E295" s="174" t="s">
        <v>4830</v>
      </c>
      <c r="F295" s="174" t="s">
        <v>4909</v>
      </c>
      <c r="G295" s="173" t="s">
        <v>4910</v>
      </c>
      <c r="H295" s="176">
        <v>15090</v>
      </c>
    </row>
    <row r="296" spans="1:8" ht="24" x14ac:dyDescent="0.25">
      <c r="A296" s="173" t="s">
        <v>4911</v>
      </c>
      <c r="B296" s="174">
        <v>16</v>
      </c>
      <c r="C296" s="175" t="s">
        <v>4912</v>
      </c>
      <c r="D296" s="173" t="s">
        <v>993</v>
      </c>
      <c r="E296" s="174" t="s">
        <v>4830</v>
      </c>
      <c r="F296" s="174">
        <v>3</v>
      </c>
      <c r="G296" s="177">
        <v>495</v>
      </c>
      <c r="H296" s="176">
        <v>1485</v>
      </c>
    </row>
    <row r="297" spans="1:8" ht="84" x14ac:dyDescent="0.25">
      <c r="A297" s="173" t="s">
        <v>4913</v>
      </c>
      <c r="B297" s="174">
        <v>162</v>
      </c>
      <c r="C297" s="175" t="s">
        <v>4914</v>
      </c>
      <c r="D297" s="173" t="s">
        <v>4915</v>
      </c>
      <c r="E297" s="174" t="s">
        <v>4916</v>
      </c>
      <c r="F297" s="174">
        <v>1</v>
      </c>
      <c r="G297" s="176">
        <v>24999.86</v>
      </c>
      <c r="H297" s="176">
        <v>24999.86</v>
      </c>
    </row>
    <row r="298" spans="1:8" ht="60" x14ac:dyDescent="0.25">
      <c r="A298" s="173" t="s">
        <v>4917</v>
      </c>
      <c r="B298" s="174">
        <v>171</v>
      </c>
      <c r="C298" s="175" t="s">
        <v>4918</v>
      </c>
      <c r="D298" s="173" t="s">
        <v>4919</v>
      </c>
      <c r="E298" s="174" t="s">
        <v>4920</v>
      </c>
      <c r="F298" s="174">
        <v>1</v>
      </c>
      <c r="G298" s="176">
        <v>24862.5</v>
      </c>
      <c r="H298" s="176">
        <v>24862.5</v>
      </c>
    </row>
    <row r="299" spans="1:8" ht="24" x14ac:dyDescent="0.25">
      <c r="A299" s="173" t="s">
        <v>4921</v>
      </c>
      <c r="B299" s="174">
        <v>196</v>
      </c>
      <c r="C299" s="175" t="s">
        <v>4914</v>
      </c>
      <c r="D299" s="173" t="s">
        <v>2716</v>
      </c>
      <c r="E299" s="174" t="s">
        <v>4922</v>
      </c>
      <c r="F299" s="174" t="s">
        <v>4923</v>
      </c>
      <c r="G299" s="173" t="s">
        <v>4924</v>
      </c>
      <c r="H299" s="176">
        <v>18482</v>
      </c>
    </row>
    <row r="300" spans="1:8" ht="36" x14ac:dyDescent="0.25">
      <c r="A300" s="173" t="s">
        <v>4925</v>
      </c>
      <c r="B300" s="174">
        <v>121</v>
      </c>
      <c r="C300" s="175" t="s">
        <v>4926</v>
      </c>
      <c r="D300" s="173" t="s">
        <v>4927</v>
      </c>
      <c r="E300" s="174" t="s">
        <v>4928</v>
      </c>
      <c r="F300" s="174">
        <v>83</v>
      </c>
      <c r="G300" s="177">
        <v>90</v>
      </c>
      <c r="H300" s="176">
        <v>7470</v>
      </c>
    </row>
    <row r="301" spans="1:8" ht="60" x14ac:dyDescent="0.25">
      <c r="A301" s="173" t="s">
        <v>4929</v>
      </c>
      <c r="B301" s="174">
        <v>322</v>
      </c>
      <c r="C301" s="175" t="s">
        <v>4930</v>
      </c>
      <c r="D301" s="173" t="s">
        <v>4931</v>
      </c>
      <c r="E301" s="174" t="s">
        <v>4932</v>
      </c>
      <c r="F301" s="174">
        <v>1</v>
      </c>
      <c r="G301" s="177">
        <f>+H301</f>
        <v>11426</v>
      </c>
      <c r="H301" s="176">
        <v>11426</v>
      </c>
    </row>
    <row r="302" spans="1:8" x14ac:dyDescent="0.25">
      <c r="A302" s="173" t="s">
        <v>4933</v>
      </c>
      <c r="B302" s="174">
        <v>297</v>
      </c>
      <c r="C302" s="175" t="s">
        <v>4930</v>
      </c>
      <c r="D302" s="173" t="s">
        <v>750</v>
      </c>
      <c r="E302" s="174" t="s">
        <v>4934</v>
      </c>
      <c r="F302" s="174">
        <v>40</v>
      </c>
      <c r="G302" s="177">
        <v>175</v>
      </c>
      <c r="H302" s="176">
        <v>6000</v>
      </c>
    </row>
    <row r="303" spans="1:8" ht="24" x14ac:dyDescent="0.25">
      <c r="A303" s="173" t="s">
        <v>4935</v>
      </c>
      <c r="B303" s="174">
        <v>326</v>
      </c>
      <c r="C303" s="175" t="s">
        <v>4930</v>
      </c>
      <c r="D303" s="173" t="s">
        <v>2436</v>
      </c>
      <c r="E303" s="174" t="s">
        <v>4836</v>
      </c>
      <c r="F303" s="174">
        <v>10</v>
      </c>
      <c r="G303" s="177">
        <v>2425</v>
      </c>
      <c r="H303" s="176">
        <v>24250</v>
      </c>
    </row>
    <row r="304" spans="1:8" ht="24" x14ac:dyDescent="0.25">
      <c r="A304" s="173" t="s">
        <v>4936</v>
      </c>
      <c r="B304" s="174">
        <v>169</v>
      </c>
      <c r="C304" s="175" t="s">
        <v>4937</v>
      </c>
      <c r="D304" s="173" t="s">
        <v>993</v>
      </c>
      <c r="E304" s="174" t="s">
        <v>4830</v>
      </c>
      <c r="F304" s="174">
        <v>1</v>
      </c>
      <c r="G304" s="177">
        <f>+H304</f>
        <v>5455</v>
      </c>
      <c r="H304" s="176">
        <v>5455</v>
      </c>
    </row>
    <row r="305" spans="1:8" x14ac:dyDescent="0.25">
      <c r="A305" s="209" t="s">
        <v>4938</v>
      </c>
      <c r="B305" s="209"/>
      <c r="C305" s="209"/>
      <c r="D305" s="209"/>
      <c r="E305" s="209"/>
      <c r="F305" s="209"/>
      <c r="G305" s="209"/>
      <c r="H305" s="209"/>
    </row>
    <row r="306" spans="1:8" ht="24" x14ac:dyDescent="0.25">
      <c r="A306" s="173" t="s">
        <v>4939</v>
      </c>
      <c r="B306" s="174">
        <v>121</v>
      </c>
      <c r="C306" s="175">
        <v>45813.401574074102</v>
      </c>
      <c r="D306" s="173" t="s">
        <v>4940</v>
      </c>
      <c r="E306" s="174" t="s">
        <v>4941</v>
      </c>
      <c r="F306" s="178">
        <v>13100</v>
      </c>
      <c r="G306" s="179">
        <v>1.9</v>
      </c>
      <c r="H306" s="180">
        <v>24890</v>
      </c>
    </row>
    <row r="307" spans="1:8" ht="36" x14ac:dyDescent="0.25">
      <c r="A307" s="173" t="s">
        <v>4942</v>
      </c>
      <c r="B307" s="174">
        <v>267</v>
      </c>
      <c r="C307" s="175">
        <v>45807.639733796299</v>
      </c>
      <c r="D307" s="173" t="s">
        <v>2192</v>
      </c>
      <c r="E307" s="174" t="s">
        <v>4943</v>
      </c>
      <c r="F307" s="178" t="s">
        <v>4944</v>
      </c>
      <c r="G307" s="179" t="s">
        <v>4945</v>
      </c>
      <c r="H307" s="180">
        <v>2150</v>
      </c>
    </row>
    <row r="308" spans="1:8" ht="24" x14ac:dyDescent="0.25">
      <c r="A308" s="173" t="s">
        <v>4946</v>
      </c>
      <c r="B308" s="174">
        <v>268</v>
      </c>
      <c r="C308" s="175">
        <v>45813.398819444403</v>
      </c>
      <c r="D308" s="173" t="s">
        <v>3908</v>
      </c>
      <c r="E308" s="174" t="s">
        <v>4947</v>
      </c>
      <c r="F308" s="178">
        <v>9000</v>
      </c>
      <c r="G308" s="179">
        <v>2.7</v>
      </c>
      <c r="H308" s="180">
        <v>24300</v>
      </c>
    </row>
    <row r="309" spans="1:8" ht="132" x14ac:dyDescent="0.25">
      <c r="A309" s="173" t="s">
        <v>4948</v>
      </c>
      <c r="B309" s="174">
        <v>291</v>
      </c>
      <c r="C309" s="175">
        <v>45824.371111111097</v>
      </c>
      <c r="D309" s="173" t="s">
        <v>3108</v>
      </c>
      <c r="E309" s="174" t="s">
        <v>416</v>
      </c>
      <c r="F309" s="178" t="s">
        <v>4949</v>
      </c>
      <c r="G309" s="179" t="s">
        <v>4950</v>
      </c>
      <c r="H309" s="180">
        <v>42680</v>
      </c>
    </row>
    <row r="310" spans="1:8" ht="48" x14ac:dyDescent="0.25">
      <c r="A310" s="173" t="s">
        <v>4951</v>
      </c>
      <c r="B310" s="174">
        <v>292</v>
      </c>
      <c r="C310" s="175">
        <v>45831.621423611097</v>
      </c>
      <c r="D310" s="173" t="s">
        <v>1356</v>
      </c>
      <c r="E310" s="174" t="s">
        <v>4952</v>
      </c>
      <c r="F310" s="178" t="s">
        <v>4953</v>
      </c>
      <c r="G310" s="179" t="s">
        <v>4954</v>
      </c>
      <c r="H310" s="180">
        <v>82820</v>
      </c>
    </row>
    <row r="311" spans="1:8" ht="204" x14ac:dyDescent="0.25">
      <c r="A311" s="173" t="s">
        <v>4955</v>
      </c>
      <c r="B311" s="174">
        <v>121</v>
      </c>
      <c r="C311" s="175">
        <v>45811.521736111099</v>
      </c>
      <c r="D311" s="173" t="s">
        <v>4956</v>
      </c>
      <c r="E311" s="174" t="s">
        <v>4957</v>
      </c>
      <c r="F311" s="178" t="s">
        <v>4958</v>
      </c>
      <c r="G311" s="179" t="s">
        <v>4959</v>
      </c>
      <c r="H311" s="180">
        <v>12784</v>
      </c>
    </row>
    <row r="312" spans="1:8" ht="24" x14ac:dyDescent="0.25">
      <c r="A312" s="173" t="s">
        <v>4960</v>
      </c>
      <c r="B312" s="174">
        <v>181</v>
      </c>
      <c r="C312" s="175">
        <v>45813.397453703699</v>
      </c>
      <c r="D312" s="173" t="s">
        <v>42</v>
      </c>
      <c r="E312" s="174" t="s">
        <v>4961</v>
      </c>
      <c r="F312" s="178">
        <v>1</v>
      </c>
      <c r="G312" s="179">
        <v>2500</v>
      </c>
      <c r="H312" s="180">
        <v>2500</v>
      </c>
    </row>
    <row r="313" spans="1:8" ht="204" x14ac:dyDescent="0.25">
      <c r="A313" s="173" t="s">
        <v>4962</v>
      </c>
      <c r="B313" s="174">
        <v>299</v>
      </c>
      <c r="C313" s="175">
        <v>45824.6898842593</v>
      </c>
      <c r="D313" s="173" t="s">
        <v>4609</v>
      </c>
      <c r="E313" s="174" t="s">
        <v>4963</v>
      </c>
      <c r="F313" s="178" t="s">
        <v>4964</v>
      </c>
      <c r="G313" s="179" t="s">
        <v>4965</v>
      </c>
      <c r="H313" s="180">
        <v>23420</v>
      </c>
    </row>
    <row r="314" spans="1:8" ht="36" x14ac:dyDescent="0.25">
      <c r="A314" s="173" t="s">
        <v>4966</v>
      </c>
      <c r="B314" s="174">
        <v>121</v>
      </c>
      <c r="C314" s="175">
        <v>45813.388680555603</v>
      </c>
      <c r="D314" s="173" t="s">
        <v>3519</v>
      </c>
      <c r="E314" s="174" t="s">
        <v>4967</v>
      </c>
      <c r="F314" s="178">
        <v>1</v>
      </c>
      <c r="G314" s="179">
        <v>2000</v>
      </c>
      <c r="H314" s="180">
        <v>20000</v>
      </c>
    </row>
    <row r="315" spans="1:8" ht="36" x14ac:dyDescent="0.25">
      <c r="A315" s="173" t="s">
        <v>4968</v>
      </c>
      <c r="B315" s="174">
        <v>171</v>
      </c>
      <c r="C315" s="175">
        <v>45821.387766203698</v>
      </c>
      <c r="D315" s="173" t="s">
        <v>677</v>
      </c>
      <c r="E315" s="174" t="s">
        <v>4969</v>
      </c>
      <c r="F315" s="178">
        <v>1</v>
      </c>
      <c r="G315" s="179">
        <v>6985</v>
      </c>
      <c r="H315" s="180">
        <v>6985</v>
      </c>
    </row>
    <row r="316" spans="1:8" ht="60" x14ac:dyDescent="0.25">
      <c r="A316" s="173" t="s">
        <v>4970</v>
      </c>
      <c r="B316" s="174">
        <v>268</v>
      </c>
      <c r="C316" s="175">
        <v>45831.622812499998</v>
      </c>
      <c r="D316" s="173" t="s">
        <v>3125</v>
      </c>
      <c r="E316" s="174" t="s">
        <v>4971</v>
      </c>
      <c r="F316" s="178">
        <v>210</v>
      </c>
      <c r="G316" s="179">
        <v>26</v>
      </c>
      <c r="H316" s="180">
        <v>5460</v>
      </c>
    </row>
    <row r="317" spans="1:8" ht="24" x14ac:dyDescent="0.25">
      <c r="A317" s="173" t="s">
        <v>4972</v>
      </c>
      <c r="B317" s="174">
        <v>181</v>
      </c>
      <c r="C317" s="175">
        <v>45827.628668981502</v>
      </c>
      <c r="D317" s="173" t="s">
        <v>3916</v>
      </c>
      <c r="E317" s="174" t="s">
        <v>4973</v>
      </c>
      <c r="F317" s="178">
        <v>1</v>
      </c>
      <c r="G317" s="179">
        <v>2980</v>
      </c>
      <c r="H317" s="180">
        <v>2980</v>
      </c>
    </row>
    <row r="318" spans="1:8" ht="48" x14ac:dyDescent="0.25">
      <c r="A318" s="173" t="s">
        <v>4974</v>
      </c>
      <c r="B318" s="174">
        <v>169</v>
      </c>
      <c r="C318" s="175">
        <v>45820.396400463003</v>
      </c>
      <c r="D318" s="173" t="s">
        <v>993</v>
      </c>
      <c r="E318" s="174" t="s">
        <v>4830</v>
      </c>
      <c r="F318" s="178">
        <v>1</v>
      </c>
      <c r="G318" s="179">
        <v>5300</v>
      </c>
      <c r="H318" s="180">
        <v>5300</v>
      </c>
    </row>
    <row r="319" spans="1:8" ht="132" x14ac:dyDescent="0.25">
      <c r="A319" s="173" t="s">
        <v>4975</v>
      </c>
      <c r="B319" s="174">
        <v>121</v>
      </c>
      <c r="C319" s="175">
        <v>45813.396215277797</v>
      </c>
      <c r="D319" s="173" t="s">
        <v>483</v>
      </c>
      <c r="E319" s="174" t="s">
        <v>4976</v>
      </c>
      <c r="F319" s="178" t="s">
        <v>4977</v>
      </c>
      <c r="G319" s="179" t="s">
        <v>4978</v>
      </c>
      <c r="H319" s="180">
        <v>24800</v>
      </c>
    </row>
    <row r="320" spans="1:8" ht="60" x14ac:dyDescent="0.25">
      <c r="A320" s="173" t="s">
        <v>4979</v>
      </c>
      <c r="B320" s="174">
        <v>171</v>
      </c>
      <c r="C320" s="175">
        <v>45832.662268518499</v>
      </c>
      <c r="D320" s="173" t="s">
        <v>2884</v>
      </c>
      <c r="E320" s="174" t="s">
        <v>4881</v>
      </c>
      <c r="F320" s="178">
        <v>2</v>
      </c>
      <c r="G320" s="179">
        <v>8695</v>
      </c>
      <c r="H320" s="180">
        <v>17390</v>
      </c>
    </row>
    <row r="321" spans="1:8" ht="24" x14ac:dyDescent="0.25">
      <c r="A321" s="173" t="s">
        <v>4980</v>
      </c>
      <c r="B321" s="174">
        <v>196</v>
      </c>
      <c r="C321" s="175">
        <v>45820.393888888902</v>
      </c>
      <c r="D321" s="173" t="s">
        <v>292</v>
      </c>
      <c r="E321" s="174" t="s">
        <v>4981</v>
      </c>
      <c r="F321" s="178">
        <v>510</v>
      </c>
      <c r="G321" s="179">
        <v>48</v>
      </c>
      <c r="H321" s="180">
        <v>24480</v>
      </c>
    </row>
    <row r="322" spans="1:8" ht="24" x14ac:dyDescent="0.25">
      <c r="A322" s="173" t="s">
        <v>4982</v>
      </c>
      <c r="B322" s="174">
        <v>322</v>
      </c>
      <c r="C322" s="175">
        <v>45821.388530092598</v>
      </c>
      <c r="D322" s="173" t="s">
        <v>1628</v>
      </c>
      <c r="E322" s="174" t="s">
        <v>4983</v>
      </c>
      <c r="F322" s="178">
        <v>20</v>
      </c>
      <c r="G322" s="179">
        <v>1200</v>
      </c>
      <c r="H322" s="180">
        <v>24000</v>
      </c>
    </row>
    <row r="323" spans="1:8" ht="24" x14ac:dyDescent="0.25">
      <c r="A323" s="173" t="s">
        <v>4984</v>
      </c>
      <c r="B323" s="174">
        <v>233</v>
      </c>
      <c r="C323" s="175">
        <v>45827.627523148098</v>
      </c>
      <c r="D323" s="173" t="s">
        <v>572</v>
      </c>
      <c r="E323" s="174" t="s">
        <v>4985</v>
      </c>
      <c r="F323" s="178">
        <v>5</v>
      </c>
      <c r="G323" s="181">
        <v>733.2</v>
      </c>
      <c r="H323" s="180">
        <v>3666</v>
      </c>
    </row>
    <row r="324" spans="1:8" ht="36" x14ac:dyDescent="0.25">
      <c r="A324" s="173" t="s">
        <v>4986</v>
      </c>
      <c r="B324" s="174">
        <v>183</v>
      </c>
      <c r="C324" s="175">
        <v>45825.5136921296</v>
      </c>
      <c r="D324" s="173" t="s">
        <v>4987</v>
      </c>
      <c r="E324" s="174" t="s">
        <v>4988</v>
      </c>
      <c r="F324" s="178">
        <v>1</v>
      </c>
      <c r="G324" s="179">
        <v>20625</v>
      </c>
      <c r="H324" s="180">
        <v>20625</v>
      </c>
    </row>
    <row r="325" spans="1:8" ht="24" x14ac:dyDescent="0.25">
      <c r="A325" s="173" t="s">
        <v>4989</v>
      </c>
      <c r="B325" s="174">
        <v>169</v>
      </c>
      <c r="C325" s="175">
        <v>45827.652604166702</v>
      </c>
      <c r="D325" s="173" t="s">
        <v>993</v>
      </c>
      <c r="E325" s="174" t="s">
        <v>4830</v>
      </c>
      <c r="F325" s="178">
        <v>1</v>
      </c>
      <c r="G325" s="179">
        <v>10288</v>
      </c>
      <c r="H325" s="180">
        <v>10288</v>
      </c>
    </row>
    <row r="326" spans="1:8" ht="24" x14ac:dyDescent="0.25">
      <c r="A326" s="173" t="s">
        <v>4990</v>
      </c>
      <c r="B326" s="174">
        <v>169</v>
      </c>
      <c r="C326" s="175">
        <v>45831.623981481498</v>
      </c>
      <c r="D326" s="173" t="s">
        <v>993</v>
      </c>
      <c r="E326" s="174" t="s">
        <v>4830</v>
      </c>
      <c r="F326" s="178">
        <v>1</v>
      </c>
      <c r="G326" s="179">
        <v>12080</v>
      </c>
      <c r="H326" s="180">
        <v>12080</v>
      </c>
    </row>
    <row r="327" spans="1:8" ht="36" x14ac:dyDescent="0.25">
      <c r="A327" s="173" t="s">
        <v>4991</v>
      </c>
      <c r="B327" s="174">
        <v>171</v>
      </c>
      <c r="C327" s="175">
        <v>45827.6317361111</v>
      </c>
      <c r="D327" s="173" t="s">
        <v>677</v>
      </c>
      <c r="E327" s="174" t="s">
        <v>4969</v>
      </c>
      <c r="F327" s="178">
        <v>1</v>
      </c>
      <c r="G327" s="179">
        <v>8100</v>
      </c>
      <c r="H327" s="180">
        <v>8100</v>
      </c>
    </row>
    <row r="328" spans="1:8" ht="36" x14ac:dyDescent="0.25">
      <c r="A328" s="173" t="s">
        <v>4992</v>
      </c>
      <c r="B328" s="174">
        <v>169</v>
      </c>
      <c r="C328" s="175">
        <v>45831.615092592598</v>
      </c>
      <c r="D328" s="173" t="s">
        <v>2396</v>
      </c>
      <c r="E328" s="174" t="s">
        <v>4904</v>
      </c>
      <c r="F328" s="178" t="s">
        <v>4815</v>
      </c>
      <c r="G328" s="179" t="s">
        <v>4993</v>
      </c>
      <c r="H328" s="180">
        <v>23000</v>
      </c>
    </row>
    <row r="329" spans="1:8" ht="72" x14ac:dyDescent="0.25">
      <c r="A329" s="173" t="s">
        <v>4994</v>
      </c>
      <c r="B329" s="174">
        <v>171</v>
      </c>
      <c r="C329" s="175">
        <v>45821.387175925898</v>
      </c>
      <c r="D329" s="173" t="s">
        <v>4956</v>
      </c>
      <c r="E329" s="174" t="s">
        <v>4995</v>
      </c>
      <c r="F329" s="178">
        <v>1</v>
      </c>
      <c r="G329" s="179">
        <v>17850</v>
      </c>
      <c r="H329" s="180">
        <v>17850</v>
      </c>
    </row>
    <row r="330" spans="1:8" ht="24" x14ac:dyDescent="0.25">
      <c r="A330" s="173" t="s">
        <v>4996</v>
      </c>
      <c r="B330" s="174">
        <v>196</v>
      </c>
      <c r="C330" s="175">
        <v>45832.6578240741</v>
      </c>
      <c r="D330" s="173" t="s">
        <v>1756</v>
      </c>
      <c r="E330" s="174" t="s">
        <v>4997</v>
      </c>
      <c r="F330" s="178">
        <v>100</v>
      </c>
      <c r="G330" s="179">
        <v>50</v>
      </c>
      <c r="H330" s="180">
        <v>5000</v>
      </c>
    </row>
    <row r="331" spans="1:8" ht="144" x14ac:dyDescent="0.25">
      <c r="A331" s="173" t="s">
        <v>4998</v>
      </c>
      <c r="B331" s="174">
        <v>121</v>
      </c>
      <c r="C331" s="175">
        <v>45824.371828703697</v>
      </c>
      <c r="D331" s="173" t="s">
        <v>1518</v>
      </c>
      <c r="E331" s="174" t="s">
        <v>4999</v>
      </c>
      <c r="F331" s="178" t="s">
        <v>4815</v>
      </c>
      <c r="G331" s="179" t="s">
        <v>5000</v>
      </c>
      <c r="H331" s="180">
        <v>18791</v>
      </c>
    </row>
    <row r="332" spans="1:8" ht="84" x14ac:dyDescent="0.25">
      <c r="A332" s="173" t="s">
        <v>5001</v>
      </c>
      <c r="B332" s="174">
        <v>171</v>
      </c>
      <c r="C332" s="175">
        <v>45827.630682870396</v>
      </c>
      <c r="D332" s="173" t="s">
        <v>3271</v>
      </c>
      <c r="E332" s="174" t="s">
        <v>5002</v>
      </c>
      <c r="F332" s="178">
        <v>684</v>
      </c>
      <c r="G332" s="179">
        <v>25</v>
      </c>
      <c r="H332" s="180">
        <v>17100</v>
      </c>
    </row>
    <row r="333" spans="1:8" ht="36" x14ac:dyDescent="0.25">
      <c r="A333" s="173" t="s">
        <v>5003</v>
      </c>
      <c r="B333" s="174">
        <v>142</v>
      </c>
      <c r="C333" s="175">
        <v>45827.629259259302</v>
      </c>
      <c r="D333" s="173" t="s">
        <v>5004</v>
      </c>
      <c r="E333" s="174" t="s">
        <v>5005</v>
      </c>
      <c r="F333" s="178">
        <v>8</v>
      </c>
      <c r="G333" s="179">
        <v>1500</v>
      </c>
      <c r="H333" s="180">
        <v>12000</v>
      </c>
    </row>
    <row r="334" spans="1:8" ht="60" x14ac:dyDescent="0.25">
      <c r="A334" s="173" t="s">
        <v>5006</v>
      </c>
      <c r="B334" s="174">
        <v>329</v>
      </c>
      <c r="C334" s="175">
        <v>45827.653159722198</v>
      </c>
      <c r="D334" s="173" t="s">
        <v>5007</v>
      </c>
      <c r="E334" s="174" t="s">
        <v>5008</v>
      </c>
      <c r="F334" s="178">
        <v>35</v>
      </c>
      <c r="G334" s="179">
        <v>702</v>
      </c>
      <c r="H334" s="180">
        <v>24570</v>
      </c>
    </row>
    <row r="335" spans="1:8" ht="36" x14ac:dyDescent="0.25">
      <c r="A335" s="173" t="s">
        <v>5009</v>
      </c>
      <c r="B335" s="174">
        <v>121</v>
      </c>
      <c r="C335" s="175">
        <v>45831.615844907399</v>
      </c>
      <c r="D335" s="173" t="s">
        <v>3765</v>
      </c>
      <c r="E335" s="174" t="s">
        <v>5010</v>
      </c>
      <c r="F335" s="178" t="s">
        <v>4964</v>
      </c>
      <c r="G335" s="179" t="s">
        <v>5011</v>
      </c>
      <c r="H335" s="180">
        <v>24000</v>
      </c>
    </row>
    <row r="336" spans="1:8" x14ac:dyDescent="0.25">
      <c r="A336" s="173" t="s">
        <v>5012</v>
      </c>
      <c r="B336" s="174">
        <v>322</v>
      </c>
      <c r="C336" s="175">
        <v>45831.623495370397</v>
      </c>
      <c r="D336" s="173" t="s">
        <v>5013</v>
      </c>
      <c r="E336" s="174" t="s">
        <v>5014</v>
      </c>
      <c r="F336" s="178">
        <v>23</v>
      </c>
      <c r="G336" s="179">
        <v>450</v>
      </c>
      <c r="H336" s="180">
        <v>10350</v>
      </c>
    </row>
    <row r="337" spans="1:8" ht="96" x14ac:dyDescent="0.25">
      <c r="A337" s="173" t="s">
        <v>5015</v>
      </c>
      <c r="B337" s="174">
        <v>121</v>
      </c>
      <c r="C337" s="175">
        <v>45831.616944444402</v>
      </c>
      <c r="D337" s="173" t="s">
        <v>5016</v>
      </c>
      <c r="E337" s="174" t="s">
        <v>5017</v>
      </c>
      <c r="F337" s="178">
        <v>1</v>
      </c>
      <c r="G337" s="179">
        <v>16000</v>
      </c>
      <c r="H337" s="180">
        <v>16000</v>
      </c>
    </row>
    <row r="338" spans="1:8" ht="48" x14ac:dyDescent="0.25">
      <c r="A338" s="173" t="s">
        <v>5018</v>
      </c>
      <c r="B338" s="174">
        <v>121</v>
      </c>
      <c r="C338" s="175">
        <v>45805.665532407402</v>
      </c>
      <c r="D338" s="173" t="s">
        <v>4956</v>
      </c>
      <c r="E338" s="174" t="s">
        <v>4995</v>
      </c>
      <c r="F338" s="178">
        <v>1</v>
      </c>
      <c r="G338" s="179">
        <v>5800</v>
      </c>
      <c r="H338" s="180">
        <v>5800</v>
      </c>
    </row>
    <row r="339" spans="1:8" ht="36" x14ac:dyDescent="0.25">
      <c r="A339" s="173" t="s">
        <v>5019</v>
      </c>
      <c r="B339" s="174">
        <v>171</v>
      </c>
      <c r="C339" s="175">
        <v>45824</v>
      </c>
      <c r="D339" s="173" t="s">
        <v>3271</v>
      </c>
      <c r="E339" s="174" t="s">
        <v>5002</v>
      </c>
      <c r="F339" s="178" t="s">
        <v>5020</v>
      </c>
      <c r="G339" s="179" t="s">
        <v>5021</v>
      </c>
      <c r="H339" s="180">
        <v>6906</v>
      </c>
    </row>
    <row r="340" spans="1:8" ht="60" x14ac:dyDescent="0.25">
      <c r="A340" s="173" t="s">
        <v>5022</v>
      </c>
      <c r="B340" s="174">
        <v>322</v>
      </c>
      <c r="C340" s="175">
        <v>45811.520150463002</v>
      </c>
      <c r="D340" s="173" t="s">
        <v>5023</v>
      </c>
      <c r="E340" s="174" t="s">
        <v>4916</v>
      </c>
      <c r="F340" s="178">
        <v>1</v>
      </c>
      <c r="G340" s="179">
        <v>6500</v>
      </c>
      <c r="H340" s="180">
        <v>6500</v>
      </c>
    </row>
    <row r="341" spans="1:8" ht="72" x14ac:dyDescent="0.25">
      <c r="A341" s="173" t="s">
        <v>5024</v>
      </c>
      <c r="B341" s="174">
        <v>171</v>
      </c>
      <c r="C341" s="175">
        <v>45811.519606481503</v>
      </c>
      <c r="D341" s="173" t="s">
        <v>3271</v>
      </c>
      <c r="E341" s="174" t="s">
        <v>5002</v>
      </c>
      <c r="F341" s="178">
        <v>1</v>
      </c>
      <c r="G341" s="179">
        <v>4500</v>
      </c>
      <c r="H341" s="180">
        <v>4500</v>
      </c>
    </row>
    <row r="342" spans="1:8" ht="36" x14ac:dyDescent="0.25">
      <c r="A342" s="173" t="s">
        <v>5025</v>
      </c>
      <c r="B342" s="174">
        <v>299</v>
      </c>
      <c r="C342" s="175">
        <v>45814</v>
      </c>
      <c r="D342" s="173" t="s">
        <v>3575</v>
      </c>
      <c r="E342" s="174" t="s">
        <v>5026</v>
      </c>
      <c r="F342" s="178" t="s">
        <v>4815</v>
      </c>
      <c r="G342" s="179" t="s">
        <v>5027</v>
      </c>
      <c r="H342" s="180">
        <v>3754.7</v>
      </c>
    </row>
    <row r="343" spans="1:8" ht="24" x14ac:dyDescent="0.25">
      <c r="A343" s="173" t="s">
        <v>5028</v>
      </c>
      <c r="B343" s="174">
        <v>121</v>
      </c>
      <c r="C343" s="175">
        <v>45824.507916666698</v>
      </c>
      <c r="D343" s="173" t="s">
        <v>4742</v>
      </c>
      <c r="E343" s="174" t="s">
        <v>5029</v>
      </c>
      <c r="F343" s="178">
        <v>700</v>
      </c>
      <c r="G343" s="179">
        <v>2.65</v>
      </c>
      <c r="H343" s="180">
        <v>1855</v>
      </c>
    </row>
    <row r="344" spans="1:8" ht="36" x14ac:dyDescent="0.25">
      <c r="A344" s="173" t="s">
        <v>5030</v>
      </c>
      <c r="B344" s="174">
        <v>158</v>
      </c>
      <c r="C344" s="175">
        <v>45824.532384259299</v>
      </c>
      <c r="D344" s="173" t="s">
        <v>389</v>
      </c>
      <c r="E344" s="174" t="s">
        <v>5031</v>
      </c>
      <c r="F344" s="178">
        <v>25</v>
      </c>
      <c r="G344" s="179">
        <v>762.06</v>
      </c>
      <c r="H344" s="180">
        <v>19051.5</v>
      </c>
    </row>
    <row r="345" spans="1:8" ht="36" x14ac:dyDescent="0.25">
      <c r="A345" s="173" t="s">
        <v>5032</v>
      </c>
      <c r="B345" s="174">
        <v>169</v>
      </c>
      <c r="C345" s="175">
        <v>45818.605462963002</v>
      </c>
      <c r="D345" s="173" t="s">
        <v>2396</v>
      </c>
      <c r="E345" s="174" t="s">
        <v>4904</v>
      </c>
      <c r="F345" s="178">
        <v>1</v>
      </c>
      <c r="G345" s="179">
        <v>1300</v>
      </c>
      <c r="H345" s="180">
        <v>1300</v>
      </c>
    </row>
    <row r="346" spans="1:8" ht="36" x14ac:dyDescent="0.25">
      <c r="A346" s="173" t="s">
        <v>5033</v>
      </c>
      <c r="B346" s="174">
        <v>291</v>
      </c>
      <c r="C346" s="175">
        <v>45813.393090277801</v>
      </c>
      <c r="D346" s="173" t="s">
        <v>1356</v>
      </c>
      <c r="E346" s="174" t="s">
        <v>5034</v>
      </c>
      <c r="F346" s="178" t="s">
        <v>5035</v>
      </c>
      <c r="G346" s="179" t="s">
        <v>5036</v>
      </c>
      <c r="H346" s="180">
        <v>7950</v>
      </c>
    </row>
    <row r="347" spans="1:8" ht="60" x14ac:dyDescent="0.25">
      <c r="A347" s="173" t="s">
        <v>5037</v>
      </c>
      <c r="B347" s="174">
        <v>292</v>
      </c>
      <c r="C347" s="175">
        <v>45813.395243055602</v>
      </c>
      <c r="D347" s="173" t="s">
        <v>5038</v>
      </c>
      <c r="E347" s="174" t="s">
        <v>5039</v>
      </c>
      <c r="F347" s="178" t="s">
        <v>5040</v>
      </c>
      <c r="G347" s="179" t="s">
        <v>5041</v>
      </c>
      <c r="H347" s="180">
        <v>30460</v>
      </c>
    </row>
    <row r="348" spans="1:8" ht="96" x14ac:dyDescent="0.25">
      <c r="A348" s="173" t="s">
        <v>5042</v>
      </c>
      <c r="B348" s="174">
        <v>171</v>
      </c>
      <c r="C348" s="175">
        <v>45820.394363425898</v>
      </c>
      <c r="D348" s="173" t="s">
        <v>4609</v>
      </c>
      <c r="E348" s="174" t="s">
        <v>5043</v>
      </c>
      <c r="F348" s="178" t="s">
        <v>5044</v>
      </c>
      <c r="G348" s="179" t="s">
        <v>5045</v>
      </c>
      <c r="H348" s="180">
        <v>21070</v>
      </c>
    </row>
    <row r="349" spans="1:8" ht="120" x14ac:dyDescent="0.25">
      <c r="A349" s="173" t="s">
        <v>5046</v>
      </c>
      <c r="B349" s="174">
        <v>169</v>
      </c>
      <c r="C349" s="175">
        <v>45805.666342592602</v>
      </c>
      <c r="D349" s="173" t="s">
        <v>4609</v>
      </c>
      <c r="E349" s="174" t="s">
        <v>4799</v>
      </c>
      <c r="F349" s="178" t="s">
        <v>4815</v>
      </c>
      <c r="G349" s="179" t="s">
        <v>5047</v>
      </c>
      <c r="H349" s="180">
        <v>18510</v>
      </c>
    </row>
    <row r="350" spans="1:8" x14ac:dyDescent="0.25">
      <c r="A350" s="173" t="s">
        <v>5048</v>
      </c>
      <c r="B350" s="174">
        <v>299</v>
      </c>
      <c r="C350" s="175">
        <v>45813.391875000001</v>
      </c>
      <c r="D350" s="173" t="s">
        <v>4417</v>
      </c>
      <c r="E350" s="174" t="s">
        <v>5049</v>
      </c>
      <c r="F350" s="178">
        <v>10</v>
      </c>
      <c r="G350" s="179">
        <v>408</v>
      </c>
      <c r="H350" s="180">
        <v>4080</v>
      </c>
    </row>
    <row r="351" spans="1:8" ht="36" x14ac:dyDescent="0.25">
      <c r="A351" s="173" t="s">
        <v>5050</v>
      </c>
      <c r="B351" s="174">
        <v>322</v>
      </c>
      <c r="C351" s="175">
        <v>45825.512361111098</v>
      </c>
      <c r="D351" s="173" t="s">
        <v>1628</v>
      </c>
      <c r="E351" s="174" t="s">
        <v>4983</v>
      </c>
      <c r="F351" s="178">
        <v>10</v>
      </c>
      <c r="G351" s="179">
        <v>685</v>
      </c>
      <c r="H351" s="180">
        <v>6850</v>
      </c>
    </row>
    <row r="352" spans="1:8" ht="36" x14ac:dyDescent="0.25">
      <c r="A352" s="173" t="s">
        <v>5051</v>
      </c>
      <c r="B352" s="174">
        <v>322</v>
      </c>
      <c r="C352" s="175">
        <v>45813.398217592599</v>
      </c>
      <c r="D352" s="173" t="s">
        <v>1628</v>
      </c>
      <c r="E352" s="174" t="s">
        <v>4983</v>
      </c>
      <c r="F352" s="178">
        <v>88</v>
      </c>
      <c r="G352" s="179">
        <v>282</v>
      </c>
      <c r="H352" s="180">
        <v>24816</v>
      </c>
    </row>
    <row r="353" spans="1:8" x14ac:dyDescent="0.25">
      <c r="A353" s="173" t="s">
        <v>5052</v>
      </c>
      <c r="B353" s="174">
        <v>329</v>
      </c>
      <c r="C353" s="175">
        <v>45821.455034722203</v>
      </c>
      <c r="D353" s="173" t="s">
        <v>3232</v>
      </c>
      <c r="E353" s="174" t="s">
        <v>4839</v>
      </c>
      <c r="F353" s="178">
        <v>5</v>
      </c>
      <c r="G353" s="179">
        <v>999.99</v>
      </c>
      <c r="H353" s="180">
        <v>4999.95</v>
      </c>
    </row>
    <row r="354" spans="1:8" x14ac:dyDescent="0.25">
      <c r="A354" s="173" t="s">
        <v>5053</v>
      </c>
      <c r="B354" s="174">
        <v>322</v>
      </c>
      <c r="C354" s="175">
        <v>45820.395335648202</v>
      </c>
      <c r="D354" s="173" t="s">
        <v>2592</v>
      </c>
      <c r="E354" s="174" t="s">
        <v>5054</v>
      </c>
      <c r="F354" s="178">
        <v>25</v>
      </c>
      <c r="G354" s="179">
        <v>487.5</v>
      </c>
      <c r="H354" s="180">
        <v>12187.5</v>
      </c>
    </row>
    <row r="355" spans="1:8" ht="24" x14ac:dyDescent="0.25">
      <c r="A355" s="173" t="s">
        <v>5055</v>
      </c>
      <c r="B355" s="174">
        <v>322</v>
      </c>
      <c r="C355" s="175">
        <v>45813.399502314802</v>
      </c>
      <c r="D355" s="173" t="s">
        <v>3232</v>
      </c>
      <c r="E355" s="174" t="s">
        <v>4839</v>
      </c>
      <c r="F355" s="178">
        <v>5</v>
      </c>
      <c r="G355" s="179">
        <v>645.99</v>
      </c>
      <c r="H355" s="180">
        <v>3229.95</v>
      </c>
    </row>
    <row r="356" spans="1:8" ht="24" x14ac:dyDescent="0.25">
      <c r="A356" s="173" t="s">
        <v>5056</v>
      </c>
      <c r="B356" s="174">
        <v>324</v>
      </c>
      <c r="C356" s="175">
        <v>45811.520706018498</v>
      </c>
      <c r="D356" s="173" t="s">
        <v>4082</v>
      </c>
      <c r="E356" s="174" t="s">
        <v>5057</v>
      </c>
      <c r="F356" s="178" t="s">
        <v>5058</v>
      </c>
      <c r="G356" s="179" t="s">
        <v>5059</v>
      </c>
      <c r="H356" s="180">
        <v>16005.18</v>
      </c>
    </row>
    <row r="357" spans="1:8" ht="48" x14ac:dyDescent="0.25">
      <c r="A357" s="173" t="s">
        <v>5060</v>
      </c>
      <c r="B357" s="174">
        <v>171</v>
      </c>
      <c r="C357" s="175">
        <v>45825.513090277796</v>
      </c>
      <c r="D357" s="173" t="s">
        <v>4609</v>
      </c>
      <c r="E357" s="174" t="s">
        <v>4799</v>
      </c>
      <c r="F357" s="178" t="s">
        <v>4815</v>
      </c>
      <c r="G357" s="179" t="s">
        <v>5061</v>
      </c>
      <c r="H357" s="180">
        <v>3400</v>
      </c>
    </row>
    <row r="358" spans="1:8" ht="36" x14ac:dyDescent="0.25">
      <c r="A358" s="173" t="s">
        <v>5062</v>
      </c>
      <c r="B358" s="174">
        <v>243</v>
      </c>
      <c r="C358" s="175">
        <v>45805.662384259304</v>
      </c>
      <c r="D358" s="173" t="s">
        <v>5063</v>
      </c>
      <c r="E358" s="174" t="s">
        <v>5064</v>
      </c>
      <c r="F358" s="178">
        <v>25</v>
      </c>
      <c r="G358" s="179">
        <v>827.94</v>
      </c>
      <c r="H358" s="180">
        <v>20698.5</v>
      </c>
    </row>
    <row r="359" spans="1:8" ht="36" x14ac:dyDescent="0.25">
      <c r="A359" s="173" t="s">
        <v>5065</v>
      </c>
      <c r="B359" s="174">
        <v>267</v>
      </c>
      <c r="C359" s="175">
        <v>45814.623101851903</v>
      </c>
      <c r="D359" s="173" t="s">
        <v>1455</v>
      </c>
      <c r="E359" s="174" t="s">
        <v>5066</v>
      </c>
      <c r="F359" s="178" t="s">
        <v>5067</v>
      </c>
      <c r="G359" s="179" t="s">
        <v>5068</v>
      </c>
      <c r="H359" s="180">
        <v>7700</v>
      </c>
    </row>
    <row r="360" spans="1:8" ht="36" x14ac:dyDescent="0.25">
      <c r="A360" s="173" t="s">
        <v>5069</v>
      </c>
      <c r="B360" s="174">
        <v>121</v>
      </c>
      <c r="C360" s="175">
        <v>45814.620231481502</v>
      </c>
      <c r="D360" s="173" t="s">
        <v>5070</v>
      </c>
      <c r="E360" s="174" t="s">
        <v>5057</v>
      </c>
      <c r="F360" s="178">
        <v>1</v>
      </c>
      <c r="G360" s="179">
        <v>2096.64</v>
      </c>
      <c r="H360" s="180">
        <v>2096.64</v>
      </c>
    </row>
    <row r="361" spans="1:8" ht="24" x14ac:dyDescent="0.25">
      <c r="A361" s="173" t="s">
        <v>5071</v>
      </c>
      <c r="B361" s="174">
        <v>297</v>
      </c>
      <c r="C361" s="175">
        <v>45813.391319444403</v>
      </c>
      <c r="D361" s="173" t="s">
        <v>2592</v>
      </c>
      <c r="E361" s="174" t="s">
        <v>5054</v>
      </c>
      <c r="F361" s="178">
        <v>1</v>
      </c>
      <c r="G361" s="179">
        <v>7336.1</v>
      </c>
      <c r="H361" s="180">
        <v>7336.1</v>
      </c>
    </row>
    <row r="362" spans="1:8" ht="192" x14ac:dyDescent="0.25">
      <c r="A362" s="173" t="s">
        <v>5072</v>
      </c>
      <c r="B362" s="174">
        <v>171</v>
      </c>
      <c r="C362" s="175">
        <v>45820.397430555597</v>
      </c>
      <c r="D362" s="173" t="s">
        <v>4609</v>
      </c>
      <c r="E362" s="174" t="s">
        <v>4799</v>
      </c>
      <c r="F362" s="178" t="s">
        <v>5073</v>
      </c>
      <c r="G362" s="179" t="s">
        <v>5074</v>
      </c>
      <c r="H362" s="180">
        <v>23755</v>
      </c>
    </row>
    <row r="363" spans="1:8" ht="24" x14ac:dyDescent="0.25">
      <c r="A363" s="173" t="s">
        <v>5075</v>
      </c>
      <c r="B363" s="174">
        <v>243</v>
      </c>
      <c r="C363" s="175">
        <v>45799.707175925898</v>
      </c>
      <c r="D363" s="173" t="s">
        <v>1356</v>
      </c>
      <c r="E363" s="174" t="s">
        <v>4952</v>
      </c>
      <c r="F363" s="178">
        <v>1000</v>
      </c>
      <c r="G363" s="179">
        <v>18.399999999999999</v>
      </c>
      <c r="H363" s="180">
        <v>18400</v>
      </c>
    </row>
    <row r="364" spans="1:8" ht="156" x14ac:dyDescent="0.25">
      <c r="A364" s="173" t="s">
        <v>5076</v>
      </c>
      <c r="B364" s="174">
        <v>322</v>
      </c>
      <c r="C364" s="175">
        <v>45811.521284722199</v>
      </c>
      <c r="D364" s="173" t="s">
        <v>5077</v>
      </c>
      <c r="E364" s="174" t="s">
        <v>4881</v>
      </c>
      <c r="F364" s="178" t="s">
        <v>5078</v>
      </c>
      <c r="G364" s="179" t="s">
        <v>5079</v>
      </c>
      <c r="H364" s="180">
        <v>18450</v>
      </c>
    </row>
    <row r="365" spans="1:8" x14ac:dyDescent="0.25">
      <c r="A365" s="173" t="s">
        <v>5080</v>
      </c>
      <c r="B365" s="174">
        <v>267</v>
      </c>
      <c r="C365" s="175">
        <v>45814.6196180556</v>
      </c>
      <c r="D365" s="173" t="s">
        <v>2664</v>
      </c>
      <c r="E365" s="174" t="s">
        <v>5081</v>
      </c>
      <c r="F365" s="178">
        <v>25</v>
      </c>
      <c r="G365" s="179">
        <v>986.5</v>
      </c>
      <c r="H365" s="180">
        <v>24662.5</v>
      </c>
    </row>
    <row r="366" spans="1:8" x14ac:dyDescent="0.25">
      <c r="A366" s="173" t="s">
        <v>5082</v>
      </c>
      <c r="B366" s="174">
        <v>267</v>
      </c>
      <c r="C366" s="175">
        <v>45821.455937500003</v>
      </c>
      <c r="D366" s="173" t="s">
        <v>2664</v>
      </c>
      <c r="E366" s="174" t="s">
        <v>5081</v>
      </c>
      <c r="F366" s="178">
        <v>25</v>
      </c>
      <c r="G366" s="179">
        <v>986.5</v>
      </c>
      <c r="H366" s="180">
        <v>24662.5</v>
      </c>
    </row>
    <row r="367" spans="1:8" ht="36" x14ac:dyDescent="0.25">
      <c r="A367" s="173" t="s">
        <v>5083</v>
      </c>
      <c r="B367" s="174">
        <v>196</v>
      </c>
      <c r="C367" s="175">
        <v>45813.389282407399</v>
      </c>
      <c r="D367" s="173" t="s">
        <v>5084</v>
      </c>
      <c r="E367" s="174" t="s">
        <v>5085</v>
      </c>
      <c r="F367" s="178">
        <v>16</v>
      </c>
      <c r="G367" s="179">
        <v>300</v>
      </c>
      <c r="H367" s="180">
        <v>4800</v>
      </c>
    </row>
    <row r="368" spans="1:8" ht="24" x14ac:dyDescent="0.25">
      <c r="A368" s="173" t="s">
        <v>5086</v>
      </c>
      <c r="B368" s="174">
        <v>241</v>
      </c>
      <c r="C368" s="175">
        <v>45807.639259259297</v>
      </c>
      <c r="D368" s="173" t="s">
        <v>4736</v>
      </c>
      <c r="E368" s="174" t="s">
        <v>2648</v>
      </c>
      <c r="F368" s="178" t="s">
        <v>5087</v>
      </c>
      <c r="G368" s="179" t="s">
        <v>5088</v>
      </c>
      <c r="H368" s="180">
        <v>1150</v>
      </c>
    </row>
    <row r="369" spans="1:8" ht="24" x14ac:dyDescent="0.25">
      <c r="A369" s="173" t="s">
        <v>5089</v>
      </c>
      <c r="B369" s="174">
        <v>286</v>
      </c>
      <c r="C369" s="175">
        <v>45814.621793981503</v>
      </c>
      <c r="D369" s="173" t="s">
        <v>2592</v>
      </c>
      <c r="E369" s="174" t="s">
        <v>5054</v>
      </c>
      <c r="F369" s="178" t="s">
        <v>5090</v>
      </c>
      <c r="G369" s="179" t="s">
        <v>5091</v>
      </c>
      <c r="H369" s="180">
        <v>4273</v>
      </c>
    </row>
    <row r="370" spans="1:8" ht="24" x14ac:dyDescent="0.25">
      <c r="A370" s="173" t="s">
        <v>5092</v>
      </c>
      <c r="B370" s="174">
        <v>286</v>
      </c>
      <c r="C370" s="175">
        <v>45820.395763888897</v>
      </c>
      <c r="D370" s="173" t="s">
        <v>4656</v>
      </c>
      <c r="E370" s="174" t="s">
        <v>5093</v>
      </c>
      <c r="F370" s="178" t="s">
        <v>5094</v>
      </c>
      <c r="G370" s="179" t="s">
        <v>5095</v>
      </c>
      <c r="H370" s="180">
        <v>3617.12</v>
      </c>
    </row>
    <row r="371" spans="1:8" ht="36" x14ac:dyDescent="0.25">
      <c r="A371" s="173" t="s">
        <v>5096</v>
      </c>
      <c r="B371" s="174">
        <v>286</v>
      </c>
      <c r="C371" s="175">
        <v>45820.394895833299</v>
      </c>
      <c r="D371" s="173" t="s">
        <v>4656</v>
      </c>
      <c r="E371" s="174" t="s">
        <v>5093</v>
      </c>
      <c r="F371" s="178" t="s">
        <v>5097</v>
      </c>
      <c r="G371" s="179" t="s">
        <v>5098</v>
      </c>
      <c r="H371" s="180">
        <v>4045.25</v>
      </c>
    </row>
    <row r="372" spans="1:8" x14ac:dyDescent="0.25">
      <c r="A372" s="209" t="s">
        <v>5099</v>
      </c>
      <c r="B372" s="209"/>
      <c r="C372" s="209"/>
      <c r="D372" s="209"/>
      <c r="E372" s="209"/>
      <c r="F372" s="209"/>
      <c r="G372" s="209"/>
      <c r="H372" s="209"/>
    </row>
    <row r="373" spans="1:8" ht="24" x14ac:dyDescent="0.25">
      <c r="A373" s="173" t="s">
        <v>5100</v>
      </c>
      <c r="B373" s="178" t="s">
        <v>5101</v>
      </c>
      <c r="C373" s="182" t="s">
        <v>5102</v>
      </c>
      <c r="D373" s="173" t="s">
        <v>26</v>
      </c>
      <c r="E373" s="174" t="s">
        <v>5103</v>
      </c>
      <c r="F373" s="174">
        <v>1</v>
      </c>
      <c r="G373" s="177">
        <v>24985.13</v>
      </c>
      <c r="H373" s="183">
        <v>24985.13</v>
      </c>
    </row>
    <row r="374" spans="1:8" ht="36" x14ac:dyDescent="0.25">
      <c r="A374" s="173" t="s">
        <v>5104</v>
      </c>
      <c r="B374" s="178" t="s">
        <v>5105</v>
      </c>
      <c r="C374" s="182" t="s">
        <v>5106</v>
      </c>
      <c r="D374" s="173" t="s">
        <v>2595</v>
      </c>
      <c r="E374" s="174" t="s">
        <v>5107</v>
      </c>
      <c r="F374" s="174">
        <v>8</v>
      </c>
      <c r="G374" s="177">
        <v>1396.25</v>
      </c>
      <c r="H374" s="183">
        <v>11170</v>
      </c>
    </row>
    <row r="375" spans="1:8" ht="48" x14ac:dyDescent="0.25">
      <c r="A375" s="173" t="s">
        <v>5108</v>
      </c>
      <c r="B375" s="178" t="s">
        <v>5109</v>
      </c>
      <c r="C375" s="182" t="s">
        <v>5110</v>
      </c>
      <c r="D375" s="173" t="s">
        <v>5111</v>
      </c>
      <c r="E375" s="174" t="s">
        <v>4823</v>
      </c>
      <c r="F375" s="174">
        <v>31</v>
      </c>
      <c r="G375" s="177">
        <v>139.25</v>
      </c>
      <c r="H375" s="183">
        <v>4316.75</v>
      </c>
    </row>
    <row r="376" spans="1:8" ht="36" x14ac:dyDescent="0.25">
      <c r="A376" s="173" t="s">
        <v>5112</v>
      </c>
      <c r="B376" s="178" t="s">
        <v>5113</v>
      </c>
      <c r="C376" s="182" t="s">
        <v>5110</v>
      </c>
      <c r="D376" s="173" t="s">
        <v>483</v>
      </c>
      <c r="E376" s="174" t="s">
        <v>4976</v>
      </c>
      <c r="F376" s="174">
        <v>1</v>
      </c>
      <c r="G376" s="177">
        <v>25000</v>
      </c>
      <c r="H376" s="183">
        <v>25000</v>
      </c>
    </row>
    <row r="377" spans="1:8" ht="48" x14ac:dyDescent="0.25">
      <c r="A377" s="173" t="s">
        <v>5114</v>
      </c>
      <c r="B377" s="178" t="s">
        <v>5113</v>
      </c>
      <c r="C377" s="182" t="s">
        <v>5115</v>
      </c>
      <c r="D377" s="173" t="s">
        <v>5116</v>
      </c>
      <c r="E377" s="174" t="s">
        <v>5117</v>
      </c>
      <c r="F377" s="174">
        <v>356400</v>
      </c>
      <c r="G377" s="177">
        <v>7.0000000000000007E-2</v>
      </c>
      <c r="H377" s="183">
        <v>24948</v>
      </c>
    </row>
    <row r="378" spans="1:8" ht="60" x14ac:dyDescent="0.25">
      <c r="A378" s="173" t="s">
        <v>5118</v>
      </c>
      <c r="B378" s="178" t="s">
        <v>5119</v>
      </c>
      <c r="C378" s="182" t="s">
        <v>5115</v>
      </c>
      <c r="D378" s="173" t="s">
        <v>5120</v>
      </c>
      <c r="E378" s="174" t="s">
        <v>5121</v>
      </c>
      <c r="F378" s="174" t="s">
        <v>5122</v>
      </c>
      <c r="G378" s="173" t="s">
        <v>5123</v>
      </c>
      <c r="H378" s="183">
        <v>15005.904</v>
      </c>
    </row>
    <row r="379" spans="1:8" ht="36" x14ac:dyDescent="0.25">
      <c r="A379" s="173" t="s">
        <v>5124</v>
      </c>
      <c r="B379" s="178">
        <v>196</v>
      </c>
      <c r="C379" s="182" t="s">
        <v>5125</v>
      </c>
      <c r="D379" s="173" t="s">
        <v>5126</v>
      </c>
      <c r="E379" s="174" t="s">
        <v>5127</v>
      </c>
      <c r="F379" s="174">
        <v>1</v>
      </c>
      <c r="G379" s="177">
        <f>+H379</f>
        <v>24592.5</v>
      </c>
      <c r="H379" s="183">
        <v>24592.5</v>
      </c>
    </row>
    <row r="380" spans="1:8" ht="24" x14ac:dyDescent="0.25">
      <c r="A380" s="173" t="s">
        <v>5128</v>
      </c>
      <c r="B380" s="178" t="s">
        <v>5113</v>
      </c>
      <c r="C380" s="182" t="s">
        <v>5125</v>
      </c>
      <c r="D380" s="173" t="s">
        <v>1979</v>
      </c>
      <c r="E380" s="174" t="s">
        <v>5129</v>
      </c>
      <c r="F380" s="174">
        <v>300000</v>
      </c>
      <c r="G380" s="177">
        <v>0.08</v>
      </c>
      <c r="H380" s="183">
        <v>24000</v>
      </c>
    </row>
    <row r="381" spans="1:8" ht="48" x14ac:dyDescent="0.25">
      <c r="A381" s="173" t="s">
        <v>5130</v>
      </c>
      <c r="B381" s="178" t="s">
        <v>5131</v>
      </c>
      <c r="C381" s="182" t="s">
        <v>5125</v>
      </c>
      <c r="D381" s="173" t="s">
        <v>1412</v>
      </c>
      <c r="E381" s="174" t="s">
        <v>5132</v>
      </c>
      <c r="F381" s="174">
        <v>250000</v>
      </c>
      <c r="G381" s="177">
        <v>0.09</v>
      </c>
      <c r="H381" s="183">
        <v>22500</v>
      </c>
    </row>
    <row r="382" spans="1:8" ht="72" x14ac:dyDescent="0.25">
      <c r="A382" s="173" t="s">
        <v>5133</v>
      </c>
      <c r="B382" s="178" t="s">
        <v>5134</v>
      </c>
      <c r="C382" s="182" t="s">
        <v>5125</v>
      </c>
      <c r="D382" s="173" t="s">
        <v>5135</v>
      </c>
      <c r="E382" s="174" t="s">
        <v>5136</v>
      </c>
      <c r="F382" s="174">
        <v>1</v>
      </c>
      <c r="G382" s="177">
        <v>14855</v>
      </c>
      <c r="H382" s="183">
        <v>14855</v>
      </c>
    </row>
    <row r="383" spans="1:8" ht="36" x14ac:dyDescent="0.25">
      <c r="A383" s="173" t="s">
        <v>5137</v>
      </c>
      <c r="B383" s="178" t="s">
        <v>5113</v>
      </c>
      <c r="C383" s="182" t="s">
        <v>5125</v>
      </c>
      <c r="D383" s="173" t="s">
        <v>4306</v>
      </c>
      <c r="E383" s="174" t="s">
        <v>5138</v>
      </c>
      <c r="F383" s="174">
        <v>416000</v>
      </c>
      <c r="G383" s="177">
        <v>0.06</v>
      </c>
      <c r="H383" s="183">
        <v>24960</v>
      </c>
    </row>
    <row r="384" spans="1:8" ht="24" x14ac:dyDescent="0.25">
      <c r="A384" s="173" t="s">
        <v>5139</v>
      </c>
      <c r="B384" s="178" t="s">
        <v>5101</v>
      </c>
      <c r="C384" s="182" t="s">
        <v>5125</v>
      </c>
      <c r="D384" s="173" t="s">
        <v>993</v>
      </c>
      <c r="E384" s="174" t="s">
        <v>4830</v>
      </c>
      <c r="F384" s="174">
        <v>1</v>
      </c>
      <c r="G384" s="177">
        <v>22400</v>
      </c>
      <c r="H384" s="183">
        <v>22400</v>
      </c>
    </row>
    <row r="385" spans="1:8" ht="36" x14ac:dyDescent="0.25">
      <c r="A385" s="173" t="s">
        <v>5140</v>
      </c>
      <c r="B385" s="178">
        <v>299</v>
      </c>
      <c r="C385" s="182" t="s">
        <v>5141</v>
      </c>
      <c r="D385" s="173" t="s">
        <v>993</v>
      </c>
      <c r="E385" s="174" t="s">
        <v>4830</v>
      </c>
      <c r="F385" s="174">
        <v>1</v>
      </c>
      <c r="G385" s="177">
        <f>+H385</f>
        <v>9200</v>
      </c>
      <c r="H385" s="183">
        <v>9200</v>
      </c>
    </row>
    <row r="386" spans="1:8" ht="48" x14ac:dyDescent="0.25">
      <c r="A386" s="173" t="s">
        <v>5142</v>
      </c>
      <c r="B386" s="178" t="s">
        <v>5143</v>
      </c>
      <c r="C386" s="182" t="s">
        <v>5144</v>
      </c>
      <c r="D386" s="173" t="s">
        <v>5145</v>
      </c>
      <c r="E386" s="174" t="s">
        <v>5146</v>
      </c>
      <c r="F386" s="174" t="s">
        <v>5147</v>
      </c>
      <c r="G386" s="173" t="s">
        <v>5148</v>
      </c>
      <c r="H386" s="183">
        <v>11700</v>
      </c>
    </row>
    <row r="387" spans="1:8" ht="24" x14ac:dyDescent="0.25">
      <c r="A387" s="173" t="s">
        <v>5128</v>
      </c>
      <c r="B387" s="178" t="s">
        <v>5113</v>
      </c>
      <c r="C387" s="182" t="s">
        <v>5144</v>
      </c>
      <c r="D387" s="173" t="s">
        <v>1979</v>
      </c>
      <c r="E387" s="174" t="s">
        <v>5129</v>
      </c>
      <c r="F387" s="174">
        <v>300000</v>
      </c>
      <c r="G387" s="177">
        <v>0.08</v>
      </c>
      <c r="H387" s="183">
        <v>24000</v>
      </c>
    </row>
    <row r="388" spans="1:8" ht="36" x14ac:dyDescent="0.25">
      <c r="A388" s="173" t="s">
        <v>5149</v>
      </c>
      <c r="B388" s="178" t="s">
        <v>5113</v>
      </c>
      <c r="C388" s="182" t="s">
        <v>5144</v>
      </c>
      <c r="D388" s="173" t="s">
        <v>4694</v>
      </c>
      <c r="E388" s="174" t="s">
        <v>5150</v>
      </c>
      <c r="F388" s="174">
        <v>1</v>
      </c>
      <c r="G388" s="177">
        <v>24000</v>
      </c>
      <c r="H388" s="183">
        <v>24000</v>
      </c>
    </row>
    <row r="389" spans="1:8" ht="108" x14ac:dyDescent="0.25">
      <c r="A389" s="173" t="s">
        <v>5151</v>
      </c>
      <c r="B389" s="178" t="s">
        <v>5131</v>
      </c>
      <c r="C389" s="182" t="s">
        <v>5144</v>
      </c>
      <c r="D389" s="173" t="s">
        <v>1412</v>
      </c>
      <c r="E389" s="174" t="s">
        <v>5132</v>
      </c>
      <c r="F389" s="174" t="s">
        <v>5152</v>
      </c>
      <c r="G389" s="173" t="s">
        <v>5153</v>
      </c>
      <c r="H389" s="183">
        <v>10400</v>
      </c>
    </row>
    <row r="390" spans="1:8" ht="24" x14ac:dyDescent="0.25">
      <c r="A390" s="173" t="s">
        <v>5154</v>
      </c>
      <c r="B390" s="178" t="s">
        <v>5105</v>
      </c>
      <c r="C390" s="182" t="s">
        <v>5155</v>
      </c>
      <c r="D390" s="173" t="s">
        <v>677</v>
      </c>
      <c r="E390" s="174" t="s">
        <v>4969</v>
      </c>
      <c r="F390" s="174">
        <v>1</v>
      </c>
      <c r="G390" s="177">
        <v>1345</v>
      </c>
      <c r="H390" s="183">
        <v>1345</v>
      </c>
    </row>
    <row r="391" spans="1:8" x14ac:dyDescent="0.25">
      <c r="A391" s="173" t="s">
        <v>5156</v>
      </c>
      <c r="B391" s="178" t="s">
        <v>5157</v>
      </c>
      <c r="C391" s="182" t="s">
        <v>5155</v>
      </c>
      <c r="D391" s="173" t="s">
        <v>5158</v>
      </c>
      <c r="E391" s="174" t="s">
        <v>5159</v>
      </c>
      <c r="F391" s="174">
        <v>29</v>
      </c>
      <c r="G391" s="177">
        <v>716.8</v>
      </c>
      <c r="H391" s="183">
        <v>20787.2</v>
      </c>
    </row>
    <row r="392" spans="1:8" ht="24" x14ac:dyDescent="0.25">
      <c r="A392" s="173" t="s">
        <v>5160</v>
      </c>
      <c r="B392" s="178" t="s">
        <v>5113</v>
      </c>
      <c r="C392" s="182" t="s">
        <v>5155</v>
      </c>
      <c r="D392" s="173" t="s">
        <v>5161</v>
      </c>
      <c r="E392" s="174" t="s">
        <v>5162</v>
      </c>
      <c r="F392" s="174">
        <v>330000</v>
      </c>
      <c r="G392" s="177">
        <v>7.0000000000000007E-2</v>
      </c>
      <c r="H392" s="183">
        <v>23100</v>
      </c>
    </row>
    <row r="393" spans="1:8" ht="60" x14ac:dyDescent="0.25">
      <c r="A393" s="173" t="s">
        <v>5163</v>
      </c>
      <c r="B393" s="178" t="s">
        <v>5113</v>
      </c>
      <c r="C393" s="182" t="s">
        <v>5155</v>
      </c>
      <c r="D393" s="173" t="s">
        <v>5164</v>
      </c>
      <c r="E393" s="174" t="s">
        <v>5165</v>
      </c>
      <c r="F393" s="174">
        <v>1</v>
      </c>
      <c r="G393" s="177">
        <v>15000</v>
      </c>
      <c r="H393" s="183">
        <v>15000</v>
      </c>
    </row>
    <row r="394" spans="1:8" ht="24" x14ac:dyDescent="0.25">
      <c r="A394" s="173" t="s">
        <v>5166</v>
      </c>
      <c r="B394" s="178" t="s">
        <v>5113</v>
      </c>
      <c r="C394" s="182" t="s">
        <v>5167</v>
      </c>
      <c r="D394" s="173" t="s">
        <v>5161</v>
      </c>
      <c r="E394" s="174" t="s">
        <v>5168</v>
      </c>
      <c r="F394" s="174">
        <v>330000</v>
      </c>
      <c r="G394" s="177">
        <v>7.0000000000000007E-2</v>
      </c>
      <c r="H394" s="183">
        <v>23100</v>
      </c>
    </row>
    <row r="395" spans="1:8" ht="48" x14ac:dyDescent="0.25">
      <c r="A395" s="173" t="s">
        <v>5169</v>
      </c>
      <c r="B395" s="178" t="s">
        <v>5170</v>
      </c>
      <c r="C395" s="182" t="s">
        <v>5171</v>
      </c>
      <c r="D395" s="173" t="s">
        <v>2396</v>
      </c>
      <c r="E395" s="174" t="s">
        <v>4904</v>
      </c>
      <c r="F395" s="174">
        <v>1</v>
      </c>
      <c r="G395" s="177">
        <v>22208</v>
      </c>
      <c r="H395" s="183">
        <v>22208</v>
      </c>
    </row>
    <row r="396" spans="1:8" ht="36" x14ac:dyDescent="0.25">
      <c r="A396" s="173" t="s">
        <v>5172</v>
      </c>
      <c r="B396" s="178" t="s">
        <v>5105</v>
      </c>
      <c r="C396" s="182" t="s">
        <v>5173</v>
      </c>
      <c r="D396" s="173" t="s">
        <v>5120</v>
      </c>
      <c r="E396" s="174" t="s">
        <v>5121</v>
      </c>
      <c r="F396" s="174" t="s">
        <v>5174</v>
      </c>
      <c r="G396" s="173" t="s">
        <v>5175</v>
      </c>
      <c r="H396" s="183">
        <v>24855.200000000001</v>
      </c>
    </row>
    <row r="397" spans="1:8" ht="48" x14ac:dyDescent="0.25">
      <c r="A397" s="173" t="s">
        <v>5176</v>
      </c>
      <c r="B397" s="178" t="s">
        <v>5113</v>
      </c>
      <c r="C397" s="182" t="s">
        <v>5173</v>
      </c>
      <c r="D397" s="173" t="s">
        <v>5177</v>
      </c>
      <c r="E397" s="174" t="s">
        <v>5178</v>
      </c>
      <c r="F397" s="174">
        <v>1</v>
      </c>
      <c r="G397" s="177">
        <v>14070</v>
      </c>
      <c r="H397" s="183">
        <v>14070</v>
      </c>
    </row>
    <row r="398" spans="1:8" ht="168" x14ac:dyDescent="0.25">
      <c r="A398" s="173" t="s">
        <v>5179</v>
      </c>
      <c r="B398" s="178" t="s">
        <v>5105</v>
      </c>
      <c r="C398" s="182" t="s">
        <v>5173</v>
      </c>
      <c r="D398" s="173" t="s">
        <v>4609</v>
      </c>
      <c r="E398" s="174" t="s">
        <v>5043</v>
      </c>
      <c r="F398" s="174" t="s">
        <v>5180</v>
      </c>
      <c r="G398" s="184" t="s">
        <v>5181</v>
      </c>
      <c r="H398" s="183">
        <v>16045</v>
      </c>
    </row>
    <row r="399" spans="1:8" ht="36" x14ac:dyDescent="0.25">
      <c r="A399" s="173" t="s">
        <v>5182</v>
      </c>
      <c r="B399" s="178" t="s">
        <v>5101</v>
      </c>
      <c r="C399" s="182" t="s">
        <v>5173</v>
      </c>
      <c r="D399" s="173" t="s">
        <v>4674</v>
      </c>
      <c r="E399" s="174" t="s">
        <v>5183</v>
      </c>
      <c r="F399" s="174">
        <v>5</v>
      </c>
      <c r="G399" s="177">
        <v>1900.58</v>
      </c>
      <c r="H399" s="183">
        <v>9502.9</v>
      </c>
    </row>
    <row r="400" spans="1:8" ht="192" x14ac:dyDescent="0.25">
      <c r="A400" s="173" t="s">
        <v>5184</v>
      </c>
      <c r="B400" s="178" t="s">
        <v>5185</v>
      </c>
      <c r="C400" s="182" t="s">
        <v>5186</v>
      </c>
      <c r="D400" s="173" t="s">
        <v>5187</v>
      </c>
      <c r="E400" s="174" t="s">
        <v>5150</v>
      </c>
      <c r="F400" s="174" t="s">
        <v>5188</v>
      </c>
      <c r="G400" s="173" t="s">
        <v>5189</v>
      </c>
      <c r="H400" s="183">
        <v>14159.45</v>
      </c>
    </row>
    <row r="401" spans="1:8" ht="204" x14ac:dyDescent="0.25">
      <c r="A401" s="173" t="s">
        <v>5190</v>
      </c>
      <c r="B401" s="178" t="s">
        <v>5185</v>
      </c>
      <c r="C401" s="182" t="s">
        <v>5191</v>
      </c>
      <c r="D401" s="173" t="s">
        <v>5187</v>
      </c>
      <c r="E401" s="174" t="s">
        <v>5192</v>
      </c>
      <c r="F401" s="174" t="s">
        <v>5193</v>
      </c>
      <c r="G401" s="173" t="s">
        <v>5194</v>
      </c>
      <c r="H401" s="183">
        <v>11667.66</v>
      </c>
    </row>
    <row r="402" spans="1:8" ht="24" x14ac:dyDescent="0.25">
      <c r="A402" s="173" t="s">
        <v>5128</v>
      </c>
      <c r="B402" s="178" t="s">
        <v>5113</v>
      </c>
      <c r="C402" s="182" t="s">
        <v>5191</v>
      </c>
      <c r="D402" s="173" t="s">
        <v>1979</v>
      </c>
      <c r="E402" s="174" t="s">
        <v>5129</v>
      </c>
      <c r="F402" s="174">
        <v>300000</v>
      </c>
      <c r="G402" s="177">
        <v>0.08</v>
      </c>
      <c r="H402" s="183">
        <v>24000</v>
      </c>
    </row>
    <row r="403" spans="1:8" ht="156" x14ac:dyDescent="0.25">
      <c r="A403" s="173" t="s">
        <v>5195</v>
      </c>
      <c r="B403" s="178" t="s">
        <v>5185</v>
      </c>
      <c r="C403" s="182" t="s">
        <v>5191</v>
      </c>
      <c r="D403" s="173" t="s">
        <v>5187</v>
      </c>
      <c r="E403" s="174" t="s">
        <v>5192</v>
      </c>
      <c r="F403" s="174" t="s">
        <v>5196</v>
      </c>
      <c r="G403" s="173" t="s">
        <v>5197</v>
      </c>
      <c r="H403" s="183">
        <v>13354.25</v>
      </c>
    </row>
    <row r="404" spans="1:8" ht="120" x14ac:dyDescent="0.25">
      <c r="A404" s="173" t="s">
        <v>5198</v>
      </c>
      <c r="B404" s="178" t="s">
        <v>5131</v>
      </c>
      <c r="C404" s="182" t="s">
        <v>5191</v>
      </c>
      <c r="D404" s="173" t="s">
        <v>5199</v>
      </c>
      <c r="E404" s="174" t="s">
        <v>5200</v>
      </c>
      <c r="F404" s="174" t="s">
        <v>5201</v>
      </c>
      <c r="G404" s="173" t="s">
        <v>5202</v>
      </c>
      <c r="H404" s="183">
        <v>30630</v>
      </c>
    </row>
    <row r="405" spans="1:8" ht="72" x14ac:dyDescent="0.25">
      <c r="A405" s="173" t="s">
        <v>5203</v>
      </c>
      <c r="B405" s="178" t="s">
        <v>5113</v>
      </c>
      <c r="C405" s="182" t="s">
        <v>5191</v>
      </c>
      <c r="D405" s="173" t="s">
        <v>5204</v>
      </c>
      <c r="E405" s="174" t="s">
        <v>5205</v>
      </c>
      <c r="F405" s="174" t="s">
        <v>5206</v>
      </c>
      <c r="G405" s="173" t="s">
        <v>5207</v>
      </c>
      <c r="H405" s="183">
        <v>19600</v>
      </c>
    </row>
    <row r="406" spans="1:8" ht="96" x14ac:dyDescent="0.25">
      <c r="A406" s="173" t="s">
        <v>5208</v>
      </c>
      <c r="B406" s="178" t="s">
        <v>5113</v>
      </c>
      <c r="C406" s="182" t="s">
        <v>5191</v>
      </c>
      <c r="D406" s="173" t="s">
        <v>5209</v>
      </c>
      <c r="E406" s="174" t="s">
        <v>5210</v>
      </c>
      <c r="F406" s="174">
        <v>1</v>
      </c>
      <c r="G406" s="177">
        <v>22836.799999999999</v>
      </c>
      <c r="H406" s="183">
        <v>22836.799999999999</v>
      </c>
    </row>
    <row r="407" spans="1:8" ht="60" x14ac:dyDescent="0.25">
      <c r="A407" s="173" t="s">
        <v>5211</v>
      </c>
      <c r="B407" s="178">
        <v>266</v>
      </c>
      <c r="C407" s="182" t="s">
        <v>5212</v>
      </c>
      <c r="D407" s="173" t="s">
        <v>5187</v>
      </c>
      <c r="E407" s="174" t="s">
        <v>5213</v>
      </c>
      <c r="F407" s="174" t="s">
        <v>5214</v>
      </c>
      <c r="G407" s="173" t="s">
        <v>5215</v>
      </c>
      <c r="H407" s="185">
        <v>1229</v>
      </c>
    </row>
    <row r="408" spans="1:8" ht="48" x14ac:dyDescent="0.25">
      <c r="A408" s="173" t="s">
        <v>5216</v>
      </c>
      <c r="B408" s="178" t="s">
        <v>5170</v>
      </c>
      <c r="C408" s="182" t="s">
        <v>5212</v>
      </c>
      <c r="D408" s="173" t="s">
        <v>993</v>
      </c>
      <c r="E408" s="174" t="s">
        <v>4830</v>
      </c>
      <c r="F408" s="174">
        <v>1</v>
      </c>
      <c r="G408" s="177">
        <v>6150</v>
      </c>
      <c r="H408" s="183">
        <v>6150</v>
      </c>
    </row>
    <row r="409" spans="1:8" ht="60" x14ac:dyDescent="0.25">
      <c r="A409" s="173" t="s">
        <v>5217</v>
      </c>
      <c r="B409" s="178" t="s">
        <v>5218</v>
      </c>
      <c r="C409" s="182" t="s">
        <v>5212</v>
      </c>
      <c r="D409" s="173" t="s">
        <v>5145</v>
      </c>
      <c r="E409" s="174" t="s">
        <v>5219</v>
      </c>
      <c r="F409" s="174" t="s">
        <v>5220</v>
      </c>
      <c r="G409" s="173" t="s">
        <v>5221</v>
      </c>
      <c r="H409" s="183">
        <v>12120</v>
      </c>
    </row>
    <row r="410" spans="1:8" ht="108" x14ac:dyDescent="0.25">
      <c r="A410" s="173" t="s">
        <v>5222</v>
      </c>
      <c r="B410" s="178" t="s">
        <v>5185</v>
      </c>
      <c r="C410" s="182" t="s">
        <v>5212</v>
      </c>
      <c r="D410" s="173" t="s">
        <v>5187</v>
      </c>
      <c r="E410" s="174" t="s">
        <v>5150</v>
      </c>
      <c r="F410" s="174" t="s">
        <v>5223</v>
      </c>
      <c r="G410" s="173" t="s">
        <v>5224</v>
      </c>
      <c r="H410" s="183">
        <v>15910.822</v>
      </c>
    </row>
    <row r="411" spans="1:8" ht="192" x14ac:dyDescent="0.25">
      <c r="A411" s="173" t="s">
        <v>5225</v>
      </c>
      <c r="B411" s="178" t="s">
        <v>5185</v>
      </c>
      <c r="C411" s="182" t="s">
        <v>5212</v>
      </c>
      <c r="D411" s="184" t="s">
        <v>5226</v>
      </c>
      <c r="E411" s="174" t="s">
        <v>5150</v>
      </c>
      <c r="F411" s="174" t="s">
        <v>5227</v>
      </c>
      <c r="G411" s="173" t="s">
        <v>5228</v>
      </c>
      <c r="H411" s="183">
        <v>6871.8</v>
      </c>
    </row>
    <row r="412" spans="1:8" x14ac:dyDescent="0.25">
      <c r="A412" s="173" t="s">
        <v>5229</v>
      </c>
      <c r="B412" s="178">
        <v>199</v>
      </c>
      <c r="C412" s="182" t="s">
        <v>5230</v>
      </c>
      <c r="D412" s="173" t="s">
        <v>26</v>
      </c>
      <c r="E412" s="174" t="s">
        <v>5103</v>
      </c>
      <c r="F412" s="174">
        <v>1</v>
      </c>
      <c r="G412" s="177">
        <f>+H412</f>
        <v>22176</v>
      </c>
      <c r="H412" s="177">
        <v>22176</v>
      </c>
    </row>
    <row r="413" spans="1:8" ht="108" x14ac:dyDescent="0.25">
      <c r="A413" s="173" t="s">
        <v>5231</v>
      </c>
      <c r="B413" s="178">
        <v>121</v>
      </c>
      <c r="C413" s="182" t="s">
        <v>5230</v>
      </c>
      <c r="D413" s="173" t="s">
        <v>5232</v>
      </c>
      <c r="E413" s="174" t="s">
        <v>5232</v>
      </c>
      <c r="F413" s="174">
        <v>1</v>
      </c>
      <c r="G413" s="177">
        <f>+H413</f>
        <v>25000</v>
      </c>
      <c r="H413" s="183">
        <v>25000</v>
      </c>
    </row>
    <row r="414" spans="1:8" ht="72" x14ac:dyDescent="0.25">
      <c r="A414" s="173" t="s">
        <v>5233</v>
      </c>
      <c r="B414" s="178" t="s">
        <v>5234</v>
      </c>
      <c r="C414" s="182" t="s">
        <v>5230</v>
      </c>
      <c r="D414" s="173" t="s">
        <v>292</v>
      </c>
      <c r="E414" s="174" t="s">
        <v>4981</v>
      </c>
      <c r="F414" s="174" t="s">
        <v>5235</v>
      </c>
      <c r="G414" s="173" t="s">
        <v>5236</v>
      </c>
      <c r="H414" s="183">
        <v>24980</v>
      </c>
    </row>
    <row r="415" spans="1:8" ht="24" x14ac:dyDescent="0.25">
      <c r="A415" s="173" t="s">
        <v>5237</v>
      </c>
      <c r="B415" s="178" t="s">
        <v>5113</v>
      </c>
      <c r="C415" s="182" t="s">
        <v>5230</v>
      </c>
      <c r="D415" s="173" t="s">
        <v>3200</v>
      </c>
      <c r="E415" s="174" t="s">
        <v>5238</v>
      </c>
      <c r="F415" s="174">
        <v>357000</v>
      </c>
      <c r="G415" s="177">
        <v>7.0000000000000007E-2</v>
      </c>
      <c r="H415" s="183">
        <v>24990</v>
      </c>
    </row>
    <row r="416" spans="1:8" ht="36" x14ac:dyDescent="0.25">
      <c r="A416" s="173" t="s">
        <v>5239</v>
      </c>
      <c r="B416" s="178" t="s">
        <v>5134</v>
      </c>
      <c r="C416" s="182" t="s">
        <v>5230</v>
      </c>
      <c r="D416" s="173" t="s">
        <v>2436</v>
      </c>
      <c r="E416" s="174" t="s">
        <v>4836</v>
      </c>
      <c r="F416" s="174" t="s">
        <v>5240</v>
      </c>
      <c r="G416" s="173" t="s">
        <v>5241</v>
      </c>
      <c r="H416" s="183">
        <v>5075</v>
      </c>
    </row>
    <row r="417" spans="1:8" ht="24" x14ac:dyDescent="0.25">
      <c r="A417" s="173" t="s">
        <v>5242</v>
      </c>
      <c r="B417" s="178" t="s">
        <v>5234</v>
      </c>
      <c r="C417" s="182" t="s">
        <v>5230</v>
      </c>
      <c r="D417" s="173" t="s">
        <v>292</v>
      </c>
      <c r="E417" s="174" t="s">
        <v>4981</v>
      </c>
      <c r="F417" s="174">
        <v>329</v>
      </c>
      <c r="G417" s="177">
        <v>75.8</v>
      </c>
      <c r="H417" s="183">
        <v>24938.2</v>
      </c>
    </row>
    <row r="418" spans="1:8" ht="24" x14ac:dyDescent="0.25">
      <c r="A418" s="173" t="s">
        <v>5243</v>
      </c>
      <c r="B418" s="178" t="s">
        <v>4768</v>
      </c>
      <c r="C418" s="182" t="s">
        <v>5230</v>
      </c>
      <c r="D418" s="173" t="s">
        <v>5244</v>
      </c>
      <c r="E418" s="174" t="s">
        <v>5245</v>
      </c>
      <c r="F418" s="174">
        <v>110</v>
      </c>
      <c r="G418" s="177">
        <v>227.27</v>
      </c>
      <c r="H418" s="183">
        <v>24999.7</v>
      </c>
    </row>
    <row r="419" spans="1:8" ht="24" x14ac:dyDescent="0.25">
      <c r="A419" s="173" t="s">
        <v>5246</v>
      </c>
      <c r="B419" s="178">
        <v>121</v>
      </c>
      <c r="C419" s="182" t="s">
        <v>5247</v>
      </c>
      <c r="D419" s="173" t="s">
        <v>5248</v>
      </c>
      <c r="E419" s="174" t="s">
        <v>5010</v>
      </c>
      <c r="F419" s="174">
        <v>1</v>
      </c>
      <c r="G419" s="177">
        <f>+H419</f>
        <v>19000</v>
      </c>
      <c r="H419" s="183">
        <v>19000</v>
      </c>
    </row>
    <row r="420" spans="1:8" ht="36" x14ac:dyDescent="0.25">
      <c r="A420" s="173" t="s">
        <v>5249</v>
      </c>
      <c r="B420" s="178" t="s">
        <v>5134</v>
      </c>
      <c r="C420" s="182" t="s">
        <v>5247</v>
      </c>
      <c r="D420" s="173" t="s">
        <v>2396</v>
      </c>
      <c r="E420" s="174" t="s">
        <v>4904</v>
      </c>
      <c r="F420" s="174" t="s">
        <v>4815</v>
      </c>
      <c r="G420" s="173" t="s">
        <v>5250</v>
      </c>
      <c r="H420" s="183">
        <v>2750</v>
      </c>
    </row>
    <row r="421" spans="1:8" ht="48" x14ac:dyDescent="0.25">
      <c r="A421" s="173" t="s">
        <v>5251</v>
      </c>
      <c r="B421" s="178" t="s">
        <v>5170</v>
      </c>
      <c r="C421" s="182" t="s">
        <v>5247</v>
      </c>
      <c r="D421" s="173" t="s">
        <v>993</v>
      </c>
      <c r="E421" s="174" t="s">
        <v>4830</v>
      </c>
      <c r="F421" s="174" t="s">
        <v>5252</v>
      </c>
      <c r="G421" s="184" t="s">
        <v>5253</v>
      </c>
      <c r="H421" s="183">
        <v>4950</v>
      </c>
    </row>
    <row r="422" spans="1:8" ht="36" x14ac:dyDescent="0.25">
      <c r="A422" s="173" t="s">
        <v>5254</v>
      </c>
      <c r="B422" s="178" t="s">
        <v>5255</v>
      </c>
      <c r="C422" s="182" t="s">
        <v>5247</v>
      </c>
      <c r="D422" s="173" t="s">
        <v>5256</v>
      </c>
      <c r="E422" s="174" t="s">
        <v>5107</v>
      </c>
      <c r="F422" s="174" t="s">
        <v>5257</v>
      </c>
      <c r="G422" s="173" t="s">
        <v>5258</v>
      </c>
      <c r="H422" s="183">
        <v>7710</v>
      </c>
    </row>
    <row r="423" spans="1:8" ht="156" x14ac:dyDescent="0.25">
      <c r="A423" s="173" t="s">
        <v>5259</v>
      </c>
      <c r="B423" s="178" t="s">
        <v>5105</v>
      </c>
      <c r="C423" s="182" t="s">
        <v>5247</v>
      </c>
      <c r="D423" s="173" t="s">
        <v>4609</v>
      </c>
      <c r="E423" s="174" t="s">
        <v>4799</v>
      </c>
      <c r="F423" s="174" t="s">
        <v>5260</v>
      </c>
      <c r="G423" s="173" t="s">
        <v>5261</v>
      </c>
      <c r="H423" s="183">
        <v>11435</v>
      </c>
    </row>
    <row r="424" spans="1:8" ht="48" x14ac:dyDescent="0.25">
      <c r="A424" s="173" t="s">
        <v>5262</v>
      </c>
      <c r="B424" s="178" t="s">
        <v>5263</v>
      </c>
      <c r="C424" s="182" t="s">
        <v>5247</v>
      </c>
      <c r="D424" s="173" t="s">
        <v>5264</v>
      </c>
      <c r="E424" s="174" t="s">
        <v>4916</v>
      </c>
      <c r="F424" s="174">
        <v>1</v>
      </c>
      <c r="G424" s="177">
        <v>1700</v>
      </c>
      <c r="H424" s="183">
        <v>1700</v>
      </c>
    </row>
    <row r="425" spans="1:8" ht="72" x14ac:dyDescent="0.25">
      <c r="A425" s="173" t="s">
        <v>5265</v>
      </c>
      <c r="B425" s="178">
        <v>171</v>
      </c>
      <c r="C425" s="182" t="s">
        <v>5266</v>
      </c>
      <c r="D425" s="173" t="s">
        <v>2515</v>
      </c>
      <c r="E425" s="174" t="s">
        <v>4814</v>
      </c>
      <c r="F425" s="174" t="s">
        <v>4964</v>
      </c>
      <c r="G425" s="173" t="s">
        <v>5267</v>
      </c>
      <c r="H425" s="185">
        <v>24450</v>
      </c>
    </row>
    <row r="426" spans="1:8" ht="144" x14ac:dyDescent="0.25">
      <c r="A426" s="173" t="s">
        <v>5268</v>
      </c>
      <c r="B426" s="178">
        <v>266</v>
      </c>
      <c r="C426" s="182" t="s">
        <v>5266</v>
      </c>
      <c r="D426" s="173" t="s">
        <v>5187</v>
      </c>
      <c r="E426" s="174" t="s">
        <v>5150</v>
      </c>
      <c r="F426" s="174" t="s">
        <v>5269</v>
      </c>
      <c r="G426" s="173" t="s">
        <v>5270</v>
      </c>
      <c r="H426" s="183">
        <v>7864.3789999999999</v>
      </c>
    </row>
    <row r="427" spans="1:8" ht="24" x14ac:dyDescent="0.25">
      <c r="A427" s="173" t="s">
        <v>5271</v>
      </c>
      <c r="B427" s="178">
        <v>322</v>
      </c>
      <c r="C427" s="182" t="s">
        <v>5266</v>
      </c>
      <c r="D427" s="173" t="s">
        <v>1837</v>
      </c>
      <c r="E427" s="174" t="s">
        <v>5272</v>
      </c>
      <c r="F427" s="174">
        <v>14</v>
      </c>
      <c r="G427" s="177">
        <v>755</v>
      </c>
      <c r="H427" s="183">
        <v>10570</v>
      </c>
    </row>
    <row r="428" spans="1:8" ht="36" x14ac:dyDescent="0.25">
      <c r="A428" s="173" t="s">
        <v>5273</v>
      </c>
      <c r="B428" s="178" t="s">
        <v>5119</v>
      </c>
      <c r="C428" s="182" t="s">
        <v>5266</v>
      </c>
      <c r="D428" s="173" t="s">
        <v>5274</v>
      </c>
      <c r="E428" s="174" t="s">
        <v>5275</v>
      </c>
      <c r="F428" s="174">
        <v>1</v>
      </c>
      <c r="G428" s="177">
        <v>2000</v>
      </c>
      <c r="H428" s="183">
        <v>2000</v>
      </c>
    </row>
    <row r="429" spans="1:8" ht="36" x14ac:dyDescent="0.25">
      <c r="A429" s="173" t="s">
        <v>5276</v>
      </c>
      <c r="B429" s="178" t="s">
        <v>5277</v>
      </c>
      <c r="C429" s="182" t="s">
        <v>5266</v>
      </c>
      <c r="D429" s="173" t="s">
        <v>3754</v>
      </c>
      <c r="E429" s="174" t="s">
        <v>5278</v>
      </c>
      <c r="F429" s="174">
        <v>1</v>
      </c>
      <c r="G429" s="177">
        <v>14784</v>
      </c>
      <c r="H429" s="183">
        <v>14784</v>
      </c>
    </row>
    <row r="430" spans="1:8" ht="24" x14ac:dyDescent="0.25">
      <c r="A430" s="173" t="s">
        <v>5279</v>
      </c>
      <c r="B430" s="178">
        <v>299</v>
      </c>
      <c r="C430" s="182" t="s">
        <v>5280</v>
      </c>
      <c r="D430" s="173" t="s">
        <v>5281</v>
      </c>
      <c r="E430" s="174" t="s">
        <v>5282</v>
      </c>
      <c r="F430" s="174" t="s">
        <v>5283</v>
      </c>
      <c r="G430" s="173" t="s">
        <v>5284</v>
      </c>
      <c r="H430" s="183">
        <v>3565</v>
      </c>
    </row>
    <row r="431" spans="1:8" ht="84" x14ac:dyDescent="0.25">
      <c r="A431" s="173" t="s">
        <v>5285</v>
      </c>
      <c r="B431" s="178" t="s">
        <v>5185</v>
      </c>
      <c r="C431" s="182" t="s">
        <v>5280</v>
      </c>
      <c r="D431" s="173" t="s">
        <v>5187</v>
      </c>
      <c r="E431" s="174" t="s">
        <v>5192</v>
      </c>
      <c r="F431" s="174" t="s">
        <v>5286</v>
      </c>
      <c r="G431" s="173" t="s">
        <v>5287</v>
      </c>
      <c r="H431" s="183">
        <v>2506.56</v>
      </c>
    </row>
    <row r="432" spans="1:8" ht="60" x14ac:dyDescent="0.25">
      <c r="A432" s="173" t="s">
        <v>5288</v>
      </c>
      <c r="B432" s="178" t="s">
        <v>5131</v>
      </c>
      <c r="C432" s="182" t="s">
        <v>5280</v>
      </c>
      <c r="D432" s="173" t="s">
        <v>5289</v>
      </c>
      <c r="E432" s="174" t="s">
        <v>5290</v>
      </c>
      <c r="F432" s="174">
        <v>700</v>
      </c>
      <c r="G432" s="177">
        <v>26.5</v>
      </c>
      <c r="H432" s="183">
        <v>18550</v>
      </c>
    </row>
    <row r="433" spans="1:8" ht="48" x14ac:dyDescent="0.25">
      <c r="A433" s="173" t="s">
        <v>5291</v>
      </c>
      <c r="B433" s="178" t="s">
        <v>5101</v>
      </c>
      <c r="C433" s="182" t="s">
        <v>5280</v>
      </c>
      <c r="D433" s="173" t="s">
        <v>993</v>
      </c>
      <c r="E433" s="174" t="s">
        <v>4830</v>
      </c>
      <c r="F433" s="174" t="s">
        <v>4815</v>
      </c>
      <c r="G433" s="173" t="s">
        <v>5292</v>
      </c>
      <c r="H433" s="183">
        <v>21095</v>
      </c>
    </row>
    <row r="434" spans="1:8" ht="72" x14ac:dyDescent="0.25">
      <c r="A434" s="173" t="s">
        <v>5293</v>
      </c>
      <c r="B434" s="178" t="s">
        <v>5105</v>
      </c>
      <c r="C434" s="182" t="s">
        <v>5280</v>
      </c>
      <c r="D434" s="173" t="s">
        <v>5256</v>
      </c>
      <c r="E434" s="174" t="s">
        <v>5107</v>
      </c>
      <c r="F434" s="174" t="s">
        <v>5294</v>
      </c>
      <c r="G434" s="173" t="s">
        <v>5295</v>
      </c>
      <c r="H434" s="183">
        <v>4430</v>
      </c>
    </row>
    <row r="435" spans="1:8" ht="60" x14ac:dyDescent="0.25">
      <c r="A435" s="173" t="s">
        <v>5296</v>
      </c>
      <c r="B435" s="178" t="s">
        <v>5218</v>
      </c>
      <c r="C435" s="182" t="s">
        <v>5297</v>
      </c>
      <c r="D435" s="173" t="s">
        <v>4671</v>
      </c>
      <c r="E435" s="174" t="s">
        <v>5298</v>
      </c>
      <c r="F435" s="174">
        <v>10</v>
      </c>
      <c r="G435" s="177">
        <f>+H435</f>
        <v>13000</v>
      </c>
      <c r="H435" s="183">
        <v>13000</v>
      </c>
    </row>
    <row r="436" spans="1:8" ht="36" x14ac:dyDescent="0.25">
      <c r="A436" s="173" t="s">
        <v>5299</v>
      </c>
      <c r="B436" s="178" t="s">
        <v>5263</v>
      </c>
      <c r="C436" s="182" t="s">
        <v>5297</v>
      </c>
      <c r="D436" s="173" t="s">
        <v>5300</v>
      </c>
      <c r="E436" s="174" t="s">
        <v>5301</v>
      </c>
      <c r="F436" s="174">
        <v>8</v>
      </c>
      <c r="G436" s="177">
        <v>225</v>
      </c>
      <c r="H436" s="183">
        <v>1800</v>
      </c>
    </row>
    <row r="437" spans="1:8" ht="108" x14ac:dyDescent="0.25">
      <c r="A437" s="173" t="s">
        <v>5302</v>
      </c>
      <c r="B437" s="178" t="s">
        <v>5218</v>
      </c>
      <c r="C437" s="182" t="s">
        <v>5303</v>
      </c>
      <c r="D437" s="173" t="s">
        <v>5304</v>
      </c>
      <c r="E437" s="174" t="s">
        <v>4843</v>
      </c>
      <c r="F437" s="174" t="s">
        <v>5305</v>
      </c>
      <c r="G437" s="173" t="s">
        <v>5306</v>
      </c>
      <c r="H437" s="183">
        <v>70300</v>
      </c>
    </row>
    <row r="438" spans="1:8" ht="24" x14ac:dyDescent="0.25">
      <c r="A438" s="173" t="s">
        <v>5307</v>
      </c>
      <c r="B438" s="178" t="s">
        <v>5105</v>
      </c>
      <c r="C438" s="182" t="s">
        <v>5303</v>
      </c>
      <c r="D438" s="173" t="s">
        <v>4609</v>
      </c>
      <c r="E438" s="174" t="s">
        <v>5043</v>
      </c>
      <c r="F438" s="174">
        <v>2</v>
      </c>
      <c r="G438" s="177">
        <v>1850</v>
      </c>
      <c r="H438" s="183">
        <v>3700</v>
      </c>
    </row>
    <row r="439" spans="1:8" ht="36" x14ac:dyDescent="0.25">
      <c r="A439" s="173" t="s">
        <v>5308</v>
      </c>
      <c r="B439" s="178" t="s">
        <v>5309</v>
      </c>
      <c r="C439" s="182" t="s">
        <v>5310</v>
      </c>
      <c r="D439" s="173" t="s">
        <v>5311</v>
      </c>
      <c r="E439" s="174" t="s">
        <v>5312</v>
      </c>
      <c r="F439" s="174">
        <v>1</v>
      </c>
      <c r="G439" s="177">
        <v>2132.4</v>
      </c>
      <c r="H439" s="183">
        <v>2132.4</v>
      </c>
    </row>
    <row r="440" spans="1:8" ht="24" x14ac:dyDescent="0.25">
      <c r="A440" s="173" t="s">
        <v>5313</v>
      </c>
      <c r="B440" s="178">
        <v>298</v>
      </c>
      <c r="C440" s="182" t="s">
        <v>5314</v>
      </c>
      <c r="D440" s="173" t="s">
        <v>3232</v>
      </c>
      <c r="E440" s="174" t="s">
        <v>4839</v>
      </c>
      <c r="F440" s="174" t="s">
        <v>4964</v>
      </c>
      <c r="G440" s="173" t="s">
        <v>5315</v>
      </c>
      <c r="H440" s="183">
        <v>6554.05</v>
      </c>
    </row>
    <row r="441" spans="1:8" ht="24" x14ac:dyDescent="0.25">
      <c r="A441" s="173" t="s">
        <v>5316</v>
      </c>
      <c r="B441" s="178" t="s">
        <v>5317</v>
      </c>
      <c r="C441" s="182" t="s">
        <v>5314</v>
      </c>
      <c r="D441" s="173" t="s">
        <v>5318</v>
      </c>
      <c r="E441" s="174" t="s">
        <v>5319</v>
      </c>
      <c r="F441" s="174">
        <v>1</v>
      </c>
      <c r="G441" s="177">
        <v>6418.16</v>
      </c>
      <c r="H441" s="183">
        <v>6418.16</v>
      </c>
    </row>
    <row r="442" spans="1:8" x14ac:dyDescent="0.25">
      <c r="A442" s="209" t="s">
        <v>5320</v>
      </c>
      <c r="B442" s="209"/>
      <c r="C442" s="209"/>
      <c r="D442" s="209"/>
      <c r="E442" s="209"/>
      <c r="F442" s="209"/>
      <c r="G442" s="209"/>
      <c r="H442" s="209"/>
    </row>
    <row r="443" spans="1:8" ht="36" x14ac:dyDescent="0.25">
      <c r="A443" s="184" t="s">
        <v>5321</v>
      </c>
      <c r="B443" s="186">
        <v>189</v>
      </c>
      <c r="C443" s="187">
        <v>45896.816782407397</v>
      </c>
      <c r="D443" s="184" t="s">
        <v>286</v>
      </c>
      <c r="E443" s="186" t="s">
        <v>5322</v>
      </c>
      <c r="F443" s="184">
        <v>1</v>
      </c>
      <c r="G443" s="188">
        <v>24800</v>
      </c>
      <c r="H443" s="189">
        <v>24800</v>
      </c>
    </row>
    <row r="444" spans="1:8" ht="96" x14ac:dyDescent="0.25">
      <c r="A444" s="184" t="s">
        <v>5323</v>
      </c>
      <c r="B444" s="186">
        <v>171</v>
      </c>
      <c r="C444" s="187">
        <v>45894.755405092597</v>
      </c>
      <c r="D444" s="184" t="s">
        <v>5324</v>
      </c>
      <c r="E444" s="186" t="s">
        <v>5325</v>
      </c>
      <c r="F444" s="184" t="s">
        <v>4964</v>
      </c>
      <c r="G444" s="184" t="s">
        <v>5326</v>
      </c>
      <c r="H444" s="189">
        <v>12200</v>
      </c>
    </row>
    <row r="445" spans="1:8" x14ac:dyDescent="0.25">
      <c r="A445" s="184" t="s">
        <v>5327</v>
      </c>
      <c r="B445" s="186">
        <v>171</v>
      </c>
      <c r="C445" s="187">
        <v>45896.657245370399</v>
      </c>
      <c r="D445" s="184" t="s">
        <v>677</v>
      </c>
      <c r="E445" s="186" t="s">
        <v>4969</v>
      </c>
      <c r="F445" s="184">
        <v>1</v>
      </c>
      <c r="G445" s="188">
        <v>11850</v>
      </c>
      <c r="H445" s="189">
        <v>11850</v>
      </c>
    </row>
    <row r="446" spans="1:8" ht="84" x14ac:dyDescent="0.25">
      <c r="A446" s="184" t="s">
        <v>5328</v>
      </c>
      <c r="B446" s="186">
        <v>171</v>
      </c>
      <c r="C446" s="187">
        <v>45876.672858796301</v>
      </c>
      <c r="D446" s="184" t="s">
        <v>5329</v>
      </c>
      <c r="E446" s="186" t="s">
        <v>1333</v>
      </c>
      <c r="F446" s="184" t="s">
        <v>5330</v>
      </c>
      <c r="G446" s="184" t="s">
        <v>5331</v>
      </c>
      <c r="H446" s="189">
        <v>5347</v>
      </c>
    </row>
    <row r="447" spans="1:8" ht="36" x14ac:dyDescent="0.25">
      <c r="A447" s="184" t="s">
        <v>5332</v>
      </c>
      <c r="B447" s="186">
        <v>297</v>
      </c>
      <c r="C447" s="187">
        <v>45890.384328703702</v>
      </c>
      <c r="D447" s="184" t="s">
        <v>5333</v>
      </c>
      <c r="E447" s="186" t="s">
        <v>5334</v>
      </c>
      <c r="F447" s="184" t="s">
        <v>5335</v>
      </c>
      <c r="G447" s="184" t="s">
        <v>5336</v>
      </c>
      <c r="H447" s="190">
        <v>5100</v>
      </c>
    </row>
    <row r="448" spans="1:8" ht="84" x14ac:dyDescent="0.25">
      <c r="A448" s="184" t="s">
        <v>5337</v>
      </c>
      <c r="B448" s="186">
        <v>298</v>
      </c>
      <c r="C448" s="187">
        <v>45876.848935185197</v>
      </c>
      <c r="D448" s="184" t="s">
        <v>2436</v>
      </c>
      <c r="E448" s="186" t="s">
        <v>4836</v>
      </c>
      <c r="F448" s="184">
        <v>1</v>
      </c>
      <c r="G448" s="188">
        <v>23652</v>
      </c>
      <c r="H448" s="190">
        <v>23652</v>
      </c>
    </row>
    <row r="449" spans="1:8" ht="48" x14ac:dyDescent="0.25">
      <c r="A449" s="184" t="s">
        <v>5338</v>
      </c>
      <c r="B449" s="186">
        <v>171</v>
      </c>
      <c r="C449" s="187">
        <v>45890.677083333299</v>
      </c>
      <c r="D449" s="184" t="s">
        <v>2515</v>
      </c>
      <c r="E449" s="186" t="s">
        <v>4814</v>
      </c>
      <c r="F449" s="184">
        <v>1</v>
      </c>
      <c r="G449" s="188">
        <v>2500</v>
      </c>
      <c r="H449" s="190">
        <v>2500</v>
      </c>
    </row>
    <row r="450" spans="1:8" ht="168" x14ac:dyDescent="0.25">
      <c r="A450" s="184" t="s">
        <v>5339</v>
      </c>
      <c r="B450" s="186">
        <v>266</v>
      </c>
      <c r="C450" s="187">
        <v>45877.4671296296</v>
      </c>
      <c r="D450" s="184" t="s">
        <v>1723</v>
      </c>
      <c r="E450" s="186" t="s">
        <v>5340</v>
      </c>
      <c r="F450" s="184" t="s">
        <v>5341</v>
      </c>
      <c r="G450" s="184" t="s">
        <v>5342</v>
      </c>
      <c r="H450" s="190">
        <v>6912.09</v>
      </c>
    </row>
    <row r="451" spans="1:8" ht="24" x14ac:dyDescent="0.25">
      <c r="A451" s="184" t="s">
        <v>5343</v>
      </c>
      <c r="B451" s="186">
        <v>121</v>
      </c>
      <c r="C451" s="187">
        <v>45891.471481481502</v>
      </c>
      <c r="D451" s="184" t="s">
        <v>5344</v>
      </c>
      <c r="E451" s="186" t="s">
        <v>5345</v>
      </c>
      <c r="F451" s="184">
        <v>10</v>
      </c>
      <c r="G451" s="188">
        <v>295</v>
      </c>
      <c r="H451" s="190">
        <v>2950</v>
      </c>
    </row>
    <row r="452" spans="1:8" ht="72" x14ac:dyDescent="0.25">
      <c r="A452" s="184" t="s">
        <v>5346</v>
      </c>
      <c r="B452" s="186">
        <v>121</v>
      </c>
      <c r="C452" s="187">
        <v>45875.495497685202</v>
      </c>
      <c r="D452" s="184" t="s">
        <v>5347</v>
      </c>
      <c r="E452" s="186" t="s">
        <v>5348</v>
      </c>
      <c r="F452" s="184">
        <v>1</v>
      </c>
      <c r="G452" s="188">
        <v>24975</v>
      </c>
      <c r="H452" s="190">
        <v>24975</v>
      </c>
    </row>
    <row r="453" spans="1:8" ht="24" x14ac:dyDescent="0.25">
      <c r="A453" s="184" t="s">
        <v>5349</v>
      </c>
      <c r="B453" s="186">
        <v>121</v>
      </c>
      <c r="C453" s="187">
        <v>45896.667986111097</v>
      </c>
      <c r="D453" s="184" t="s">
        <v>5161</v>
      </c>
      <c r="E453" s="186" t="s">
        <v>5168</v>
      </c>
      <c r="F453" s="184">
        <v>330000</v>
      </c>
      <c r="G453" s="188">
        <v>7.0000000000000007E-2</v>
      </c>
      <c r="H453" s="190">
        <v>23100</v>
      </c>
    </row>
    <row r="454" spans="1:8" ht="36" x14ac:dyDescent="0.25">
      <c r="A454" s="184" t="s">
        <v>5350</v>
      </c>
      <c r="B454" s="186">
        <v>329</v>
      </c>
      <c r="C454" s="187">
        <v>45894.704641203702</v>
      </c>
      <c r="D454" s="184" t="s">
        <v>5351</v>
      </c>
      <c r="E454" s="186" t="s">
        <v>5352</v>
      </c>
      <c r="F454" s="184">
        <v>11</v>
      </c>
      <c r="G454" s="188">
        <v>1450</v>
      </c>
      <c r="H454" s="190">
        <v>15950</v>
      </c>
    </row>
    <row r="455" spans="1:8" ht="48" x14ac:dyDescent="0.25">
      <c r="A455" s="184" t="s">
        <v>5353</v>
      </c>
      <c r="B455" s="186">
        <v>196</v>
      </c>
      <c r="C455" s="187">
        <v>45888.770844907398</v>
      </c>
      <c r="D455" s="184" t="s">
        <v>5161</v>
      </c>
      <c r="E455" s="186" t="s">
        <v>5162</v>
      </c>
      <c r="F455" s="184">
        <v>260</v>
      </c>
      <c r="G455" s="188">
        <v>39.58</v>
      </c>
      <c r="H455" s="190">
        <v>10290.799999999999</v>
      </c>
    </row>
    <row r="456" spans="1:8" ht="36" x14ac:dyDescent="0.25">
      <c r="A456" s="184" t="s">
        <v>5354</v>
      </c>
      <c r="B456" s="186">
        <v>121</v>
      </c>
      <c r="C456" s="187">
        <v>45888.589120370401</v>
      </c>
      <c r="D456" s="184" t="s">
        <v>3200</v>
      </c>
      <c r="E456" s="186" t="s">
        <v>5355</v>
      </c>
      <c r="F456" s="184">
        <v>200000</v>
      </c>
      <c r="G456" s="188">
        <v>0.09</v>
      </c>
      <c r="H456" s="190">
        <v>18000</v>
      </c>
    </row>
    <row r="457" spans="1:8" ht="24" x14ac:dyDescent="0.25">
      <c r="A457" s="184" t="s">
        <v>5356</v>
      </c>
      <c r="B457" s="186">
        <v>169</v>
      </c>
      <c r="C457" s="187">
        <v>45894.762916666703</v>
      </c>
      <c r="D457" s="184" t="s">
        <v>993</v>
      </c>
      <c r="E457" s="186" t="s">
        <v>4830</v>
      </c>
      <c r="F457" s="184">
        <v>1</v>
      </c>
      <c r="G457" s="188">
        <v>2500</v>
      </c>
      <c r="H457" s="190">
        <v>2500</v>
      </c>
    </row>
    <row r="458" spans="1:8" ht="48" x14ac:dyDescent="0.25">
      <c r="A458" s="184" t="s">
        <v>5357</v>
      </c>
      <c r="B458" s="186">
        <v>292</v>
      </c>
      <c r="C458" s="187">
        <v>45877.407569444404</v>
      </c>
      <c r="D458" s="184" t="s">
        <v>5111</v>
      </c>
      <c r="E458" s="186" t="s">
        <v>4823</v>
      </c>
      <c r="F458" s="184" t="s">
        <v>5358</v>
      </c>
      <c r="G458" s="184" t="s">
        <v>5359</v>
      </c>
      <c r="H458" s="190">
        <v>58677.5</v>
      </c>
    </row>
    <row r="459" spans="1:8" ht="60" x14ac:dyDescent="0.25">
      <c r="A459" s="184" t="s">
        <v>5360</v>
      </c>
      <c r="B459" s="186">
        <v>266</v>
      </c>
      <c r="C459" s="187">
        <v>45877.671168981498</v>
      </c>
      <c r="D459" s="184" t="s">
        <v>1723</v>
      </c>
      <c r="E459" s="186" t="s">
        <v>5340</v>
      </c>
      <c r="F459" s="184" t="s">
        <v>5361</v>
      </c>
      <c r="G459" s="184" t="s">
        <v>5362</v>
      </c>
      <c r="H459" s="190">
        <v>7454</v>
      </c>
    </row>
    <row r="460" spans="1:8" ht="60" x14ac:dyDescent="0.25">
      <c r="A460" s="184" t="s">
        <v>5363</v>
      </c>
      <c r="B460" s="186">
        <v>169</v>
      </c>
      <c r="C460" s="187">
        <v>45888.808043981502</v>
      </c>
      <c r="D460" s="184" t="s">
        <v>5364</v>
      </c>
      <c r="E460" s="186" t="s">
        <v>5365</v>
      </c>
      <c r="F460" s="184">
        <v>1</v>
      </c>
      <c r="G460" s="188">
        <v>24500</v>
      </c>
      <c r="H460" s="190">
        <v>24500</v>
      </c>
    </row>
    <row r="461" spans="1:8" ht="144" x14ac:dyDescent="0.25">
      <c r="A461" s="184" t="s">
        <v>5366</v>
      </c>
      <c r="B461" s="186">
        <v>266</v>
      </c>
      <c r="C461" s="187">
        <v>45873.491307870398</v>
      </c>
      <c r="D461" s="184" t="s">
        <v>1723</v>
      </c>
      <c r="E461" s="186" t="s">
        <v>5367</v>
      </c>
      <c r="F461" s="184" t="s">
        <v>5368</v>
      </c>
      <c r="G461" s="184" t="s">
        <v>5369</v>
      </c>
      <c r="H461" s="190">
        <v>7241.34</v>
      </c>
    </row>
    <row r="462" spans="1:8" ht="60" x14ac:dyDescent="0.25">
      <c r="A462" s="184" t="s">
        <v>5370</v>
      </c>
      <c r="B462" s="186">
        <v>328</v>
      </c>
      <c r="C462" s="187">
        <v>45875.844097222202</v>
      </c>
      <c r="D462" s="184" t="s">
        <v>5007</v>
      </c>
      <c r="E462" s="186" t="s">
        <v>5008</v>
      </c>
      <c r="F462" s="184" t="s">
        <v>5371</v>
      </c>
      <c r="G462" s="184" t="s">
        <v>5372</v>
      </c>
      <c r="H462" s="190">
        <v>14375</v>
      </c>
    </row>
    <row r="463" spans="1:8" ht="36" x14ac:dyDescent="0.25">
      <c r="A463" s="184" t="s">
        <v>5373</v>
      </c>
      <c r="B463" s="186">
        <v>171</v>
      </c>
      <c r="C463" s="187">
        <v>45894.740219907399</v>
      </c>
      <c r="D463" s="184" t="s">
        <v>4750</v>
      </c>
      <c r="E463" s="186" t="s">
        <v>4833</v>
      </c>
      <c r="F463" s="184">
        <v>1</v>
      </c>
      <c r="G463" s="188">
        <v>21800</v>
      </c>
      <c r="H463" s="190">
        <v>21800</v>
      </c>
    </row>
    <row r="464" spans="1:8" ht="24" x14ac:dyDescent="0.25">
      <c r="A464" s="184" t="s">
        <v>5374</v>
      </c>
      <c r="B464" s="186">
        <v>266</v>
      </c>
      <c r="C464" s="187">
        <v>45887.651203703703</v>
      </c>
      <c r="D464" s="184" t="s">
        <v>1729</v>
      </c>
      <c r="E464" s="186" t="s">
        <v>5375</v>
      </c>
      <c r="F464" s="184">
        <v>50</v>
      </c>
      <c r="G464" s="188">
        <v>100.98</v>
      </c>
      <c r="H464" s="190">
        <v>8109</v>
      </c>
    </row>
    <row r="465" spans="1:8" ht="24" x14ac:dyDescent="0.25">
      <c r="A465" s="184" t="s">
        <v>5376</v>
      </c>
      <c r="B465" s="186">
        <v>292</v>
      </c>
      <c r="C465" s="187">
        <v>45875.637222222198</v>
      </c>
      <c r="D465" s="184" t="s">
        <v>1356</v>
      </c>
      <c r="E465" s="186" t="s">
        <v>5034</v>
      </c>
      <c r="F465" s="184">
        <v>200</v>
      </c>
      <c r="G465" s="188">
        <v>22.3</v>
      </c>
      <c r="H465" s="190">
        <v>4460</v>
      </c>
    </row>
    <row r="466" spans="1:8" ht="96" x14ac:dyDescent="0.25">
      <c r="A466" s="184" t="s">
        <v>5377</v>
      </c>
      <c r="B466" s="186">
        <v>266</v>
      </c>
      <c r="C466" s="187">
        <v>45888.4839699074</v>
      </c>
      <c r="D466" s="184" t="s">
        <v>2802</v>
      </c>
      <c r="E466" s="186" t="s">
        <v>5378</v>
      </c>
      <c r="F466" s="184" t="s">
        <v>5379</v>
      </c>
      <c r="G466" s="184" t="s">
        <v>5380</v>
      </c>
      <c r="H466" s="190">
        <v>22950.565999999999</v>
      </c>
    </row>
    <row r="467" spans="1:8" ht="132" x14ac:dyDescent="0.25">
      <c r="A467" s="184" t="s">
        <v>5381</v>
      </c>
      <c r="B467" s="186">
        <v>266</v>
      </c>
      <c r="C467" s="187">
        <v>45880.410289351901</v>
      </c>
      <c r="D467" s="184" t="s">
        <v>1723</v>
      </c>
      <c r="E467" s="186" t="s">
        <v>5340</v>
      </c>
      <c r="F467" s="184" t="s">
        <v>5382</v>
      </c>
      <c r="G467" s="184" t="s">
        <v>5383</v>
      </c>
      <c r="H467" s="190">
        <v>8272.5439999999999</v>
      </c>
    </row>
    <row r="468" spans="1:8" ht="48" x14ac:dyDescent="0.25">
      <c r="A468" s="184" t="s">
        <v>5384</v>
      </c>
      <c r="B468" s="186">
        <v>241</v>
      </c>
      <c r="C468" s="187">
        <v>45887.619282407402</v>
      </c>
      <c r="D468" s="184" t="s">
        <v>5385</v>
      </c>
      <c r="E468" s="186" t="s">
        <v>5386</v>
      </c>
      <c r="F468" s="184">
        <v>50</v>
      </c>
      <c r="G468" s="188">
        <v>37.5</v>
      </c>
      <c r="H468" s="190">
        <v>1875</v>
      </c>
    </row>
    <row r="469" spans="1:8" ht="36" x14ac:dyDescent="0.25">
      <c r="A469" s="184" t="s">
        <v>5387</v>
      </c>
      <c r="B469" s="186">
        <v>174</v>
      </c>
      <c r="C469" s="187">
        <v>45874.616585648102</v>
      </c>
      <c r="D469" s="184" t="s">
        <v>5388</v>
      </c>
      <c r="E469" s="186" t="s">
        <v>5389</v>
      </c>
      <c r="F469" s="184">
        <v>1</v>
      </c>
      <c r="G469" s="188">
        <v>3300</v>
      </c>
      <c r="H469" s="190">
        <v>3300</v>
      </c>
    </row>
    <row r="470" spans="1:8" ht="36" x14ac:dyDescent="0.25">
      <c r="A470" s="184" t="s">
        <v>5390</v>
      </c>
      <c r="B470" s="186">
        <v>266</v>
      </c>
      <c r="C470" s="187">
        <v>45873.460509259297</v>
      </c>
      <c r="D470" s="184" t="s">
        <v>1729</v>
      </c>
      <c r="E470" s="186" t="s">
        <v>5375</v>
      </c>
      <c r="F470" s="184">
        <v>50</v>
      </c>
      <c r="G470" s="188">
        <v>77.95</v>
      </c>
      <c r="H470" s="190">
        <v>12386.95</v>
      </c>
    </row>
    <row r="471" spans="1:8" ht="36" x14ac:dyDescent="0.25">
      <c r="A471" s="184" t="s">
        <v>5391</v>
      </c>
      <c r="B471" s="186">
        <v>199</v>
      </c>
      <c r="C471" s="187">
        <v>45874.729988425897</v>
      </c>
      <c r="D471" s="184" t="s">
        <v>4766</v>
      </c>
      <c r="E471" s="186" t="s">
        <v>5392</v>
      </c>
      <c r="F471" s="184">
        <v>3125</v>
      </c>
      <c r="G471" s="188">
        <v>8</v>
      </c>
      <c r="H471" s="190">
        <v>25000</v>
      </c>
    </row>
    <row r="472" spans="1:8" ht="48" x14ac:dyDescent="0.25">
      <c r="A472" s="184" t="s">
        <v>5393</v>
      </c>
      <c r="B472" s="186">
        <v>199</v>
      </c>
      <c r="C472" s="187">
        <v>45875.5281944444</v>
      </c>
      <c r="D472" s="184" t="s">
        <v>5394</v>
      </c>
      <c r="E472" s="186" t="s">
        <v>5395</v>
      </c>
      <c r="F472" s="184" t="s">
        <v>5396</v>
      </c>
      <c r="G472" s="184" t="s">
        <v>5397</v>
      </c>
      <c r="H472" s="190">
        <v>24800</v>
      </c>
    </row>
    <row r="473" spans="1:8" ht="36" x14ac:dyDescent="0.25">
      <c r="A473" s="184" t="s">
        <v>5398</v>
      </c>
      <c r="B473" s="186">
        <v>121</v>
      </c>
      <c r="C473" s="187">
        <v>45877.434861111098</v>
      </c>
      <c r="D473" s="184" t="s">
        <v>3200</v>
      </c>
      <c r="E473" s="186" t="s">
        <v>5355</v>
      </c>
      <c r="F473" s="184">
        <v>357000</v>
      </c>
      <c r="G473" s="188">
        <v>0.06</v>
      </c>
      <c r="H473" s="190">
        <v>21420</v>
      </c>
    </row>
    <row r="474" spans="1:8" x14ac:dyDescent="0.25">
      <c r="A474" s="184" t="s">
        <v>5399</v>
      </c>
      <c r="B474" s="186">
        <v>196</v>
      </c>
      <c r="C474" s="187">
        <v>45891.813333333303</v>
      </c>
      <c r="D474" s="184" t="s">
        <v>5013</v>
      </c>
      <c r="E474" s="186" t="s">
        <v>5014</v>
      </c>
      <c r="F474" s="184">
        <v>5</v>
      </c>
      <c r="G474" s="188">
        <v>450</v>
      </c>
      <c r="H474" s="190">
        <v>2250</v>
      </c>
    </row>
    <row r="475" spans="1:8" ht="60" x14ac:dyDescent="0.25">
      <c r="A475" s="184" t="s">
        <v>5400</v>
      </c>
      <c r="B475" s="186">
        <v>299</v>
      </c>
      <c r="C475" s="187">
        <v>45887.6323611111</v>
      </c>
      <c r="D475" s="184" t="s">
        <v>2592</v>
      </c>
      <c r="E475" s="186" t="s">
        <v>5054</v>
      </c>
      <c r="F475" s="184" t="s">
        <v>5401</v>
      </c>
      <c r="G475" s="184" t="s">
        <v>5402</v>
      </c>
      <c r="H475" s="190">
        <v>4673.8999999999996</v>
      </c>
    </row>
    <row r="476" spans="1:8" ht="60" x14ac:dyDescent="0.25">
      <c r="A476" s="184" t="s">
        <v>5403</v>
      </c>
      <c r="B476" s="186">
        <v>199</v>
      </c>
      <c r="C476" s="187">
        <v>45880.842569444401</v>
      </c>
      <c r="D476" s="184" t="s">
        <v>5404</v>
      </c>
      <c r="E476" s="186" t="s">
        <v>5405</v>
      </c>
      <c r="F476" s="184">
        <v>1</v>
      </c>
      <c r="G476" s="188">
        <v>1350</v>
      </c>
      <c r="H476" s="190">
        <v>1350</v>
      </c>
    </row>
    <row r="477" spans="1:8" ht="24" x14ac:dyDescent="0.25">
      <c r="A477" s="184" t="s">
        <v>5406</v>
      </c>
      <c r="B477" s="186">
        <v>171</v>
      </c>
      <c r="C477" s="187">
        <v>45898.653912037</v>
      </c>
      <c r="D477" s="184" t="s">
        <v>5407</v>
      </c>
      <c r="E477" s="186" t="s">
        <v>5136</v>
      </c>
      <c r="F477" s="184">
        <v>18</v>
      </c>
      <c r="G477" s="188">
        <v>326</v>
      </c>
      <c r="H477" s="190">
        <v>5868</v>
      </c>
    </row>
    <row r="478" spans="1:8" ht="48" x14ac:dyDescent="0.25">
      <c r="A478" s="184" t="s">
        <v>5408</v>
      </c>
      <c r="B478" s="186">
        <v>169</v>
      </c>
      <c r="C478" s="187">
        <v>45877.441412036998</v>
      </c>
      <c r="D478" s="184" t="s">
        <v>2936</v>
      </c>
      <c r="E478" s="186" t="s">
        <v>5409</v>
      </c>
      <c r="F478" s="184" t="s">
        <v>4958</v>
      </c>
      <c r="G478" s="184" t="s">
        <v>5410</v>
      </c>
      <c r="H478" s="190">
        <v>3600</v>
      </c>
    </row>
    <row r="479" spans="1:8" ht="48" x14ac:dyDescent="0.25">
      <c r="A479" s="184" t="s">
        <v>5411</v>
      </c>
      <c r="B479" s="186">
        <v>199</v>
      </c>
      <c r="C479" s="187">
        <v>45877.723414351902</v>
      </c>
      <c r="D479" s="184" t="s">
        <v>5412</v>
      </c>
      <c r="E479" s="186" t="s">
        <v>5413</v>
      </c>
      <c r="F479" s="184">
        <v>1</v>
      </c>
      <c r="G479" s="188">
        <v>25000</v>
      </c>
      <c r="H479" s="190">
        <v>25000</v>
      </c>
    </row>
    <row r="480" spans="1:8" ht="96" x14ac:dyDescent="0.25">
      <c r="A480" s="184" t="s">
        <v>5414</v>
      </c>
      <c r="B480" s="186">
        <v>266</v>
      </c>
      <c r="C480" s="187">
        <v>45880.457476851901</v>
      </c>
      <c r="D480" s="184" t="s">
        <v>1723</v>
      </c>
      <c r="E480" s="186" t="s">
        <v>5340</v>
      </c>
      <c r="F480" s="184" t="s">
        <v>5415</v>
      </c>
      <c r="G480" s="184" t="s">
        <v>5416</v>
      </c>
      <c r="H480" s="190">
        <v>15509.0359999999</v>
      </c>
    </row>
    <row r="481" spans="1:8" ht="48" x14ac:dyDescent="0.25">
      <c r="A481" s="184" t="s">
        <v>5417</v>
      </c>
      <c r="B481" s="186">
        <v>291</v>
      </c>
      <c r="C481" s="187">
        <v>45896.632650462998</v>
      </c>
      <c r="D481" s="184" t="s">
        <v>1518</v>
      </c>
      <c r="E481" s="186" t="s">
        <v>4941</v>
      </c>
      <c r="F481" s="184" t="s">
        <v>5418</v>
      </c>
      <c r="G481" s="184" t="s">
        <v>5419</v>
      </c>
      <c r="H481" s="190">
        <v>4045.6</v>
      </c>
    </row>
    <row r="482" spans="1:8" ht="36" x14ac:dyDescent="0.25">
      <c r="A482" s="184" t="s">
        <v>5420</v>
      </c>
      <c r="B482" s="186">
        <v>121</v>
      </c>
      <c r="C482" s="187">
        <v>45898.646354166704</v>
      </c>
      <c r="D482" s="184" t="s">
        <v>5421</v>
      </c>
      <c r="E482" s="186" t="s">
        <v>5422</v>
      </c>
      <c r="F482" s="184">
        <v>1</v>
      </c>
      <c r="G482" s="188">
        <v>20072.810000000001</v>
      </c>
      <c r="H482" s="190">
        <v>20072.810000000001</v>
      </c>
    </row>
    <row r="483" spans="1:8" ht="48" x14ac:dyDescent="0.25">
      <c r="A483" s="184" t="s">
        <v>5423</v>
      </c>
      <c r="B483" s="186">
        <v>121</v>
      </c>
      <c r="C483" s="187">
        <v>45901.818854166697</v>
      </c>
      <c r="D483" s="184" t="s">
        <v>2422</v>
      </c>
      <c r="E483" s="186" t="s">
        <v>5117</v>
      </c>
      <c r="F483" s="184" t="s">
        <v>5424</v>
      </c>
      <c r="G483" s="184" t="s">
        <v>5425</v>
      </c>
      <c r="H483" s="190">
        <v>7340</v>
      </c>
    </row>
    <row r="484" spans="1:8" ht="24" x14ac:dyDescent="0.25">
      <c r="A484" s="184" t="s">
        <v>5426</v>
      </c>
      <c r="B484" s="186">
        <v>171</v>
      </c>
      <c r="C484" s="187">
        <v>45898.626134259299</v>
      </c>
      <c r="D484" s="184" t="s">
        <v>4007</v>
      </c>
      <c r="E484" s="186" t="s">
        <v>5427</v>
      </c>
      <c r="F484" s="184">
        <v>1</v>
      </c>
      <c r="G484" s="188">
        <v>4500</v>
      </c>
      <c r="H484" s="190">
        <v>4500</v>
      </c>
    </row>
    <row r="485" spans="1:8" ht="96" x14ac:dyDescent="0.25">
      <c r="A485" s="184" t="s">
        <v>5428</v>
      </c>
      <c r="B485" s="186">
        <v>121</v>
      </c>
      <c r="C485" s="187">
        <v>45898.640868055598</v>
      </c>
      <c r="D485" s="184" t="s">
        <v>4956</v>
      </c>
      <c r="E485" s="186" t="s">
        <v>4995</v>
      </c>
      <c r="F485" s="184">
        <v>1</v>
      </c>
      <c r="G485" s="188">
        <v>19900</v>
      </c>
      <c r="H485" s="190">
        <v>19900</v>
      </c>
    </row>
    <row r="486" spans="1:8" ht="60" x14ac:dyDescent="0.25">
      <c r="A486" s="184" t="s">
        <v>5429</v>
      </c>
      <c r="B486" s="186">
        <v>381</v>
      </c>
      <c r="C486" s="187">
        <v>45901.748958333301</v>
      </c>
      <c r="D486" s="184" t="s">
        <v>5430</v>
      </c>
      <c r="E486" s="186" t="s">
        <v>12</v>
      </c>
      <c r="F486" s="184">
        <v>1</v>
      </c>
      <c r="G486" s="188">
        <v>16000</v>
      </c>
      <c r="H486" s="190">
        <v>16000</v>
      </c>
    </row>
    <row r="487" spans="1:8" ht="48" x14ac:dyDescent="0.25">
      <c r="A487" s="184" t="s">
        <v>5431</v>
      </c>
      <c r="B487" s="186">
        <v>299</v>
      </c>
      <c r="C487" s="187">
        <v>45877.660474536999</v>
      </c>
      <c r="D487" s="184" t="s">
        <v>2592</v>
      </c>
      <c r="E487" s="186" t="s">
        <v>5054</v>
      </c>
      <c r="F487" s="184" t="s">
        <v>5432</v>
      </c>
      <c r="G487" s="184" t="s">
        <v>5433</v>
      </c>
      <c r="H487" s="190">
        <v>2026.5</v>
      </c>
    </row>
    <row r="488" spans="1:8" ht="60" x14ac:dyDescent="0.25">
      <c r="A488" s="184" t="s">
        <v>5434</v>
      </c>
      <c r="B488" s="186">
        <v>158</v>
      </c>
      <c r="C488" s="187">
        <v>45898.5871990741</v>
      </c>
      <c r="D488" s="184" t="s">
        <v>5435</v>
      </c>
      <c r="E488" s="186" t="s">
        <v>5436</v>
      </c>
      <c r="F488" s="184">
        <v>1</v>
      </c>
      <c r="G488" s="188">
        <v>16967</v>
      </c>
      <c r="H488" s="190">
        <v>16967</v>
      </c>
    </row>
    <row r="489" spans="1:8" ht="96" x14ac:dyDescent="0.25">
      <c r="A489" s="184" t="s">
        <v>5437</v>
      </c>
      <c r="B489" s="186">
        <v>322</v>
      </c>
      <c r="C489" s="187">
        <v>45880.475555555597</v>
      </c>
      <c r="D489" s="184" t="s">
        <v>1550</v>
      </c>
      <c r="E489" s="186" t="s">
        <v>5438</v>
      </c>
      <c r="F489" s="184">
        <v>4</v>
      </c>
      <c r="G489" s="188">
        <v>415</v>
      </c>
      <c r="H489" s="190">
        <v>1660</v>
      </c>
    </row>
    <row r="490" spans="1:8" ht="24" x14ac:dyDescent="0.25">
      <c r="A490" s="184" t="s">
        <v>5439</v>
      </c>
      <c r="B490" s="186">
        <v>243</v>
      </c>
      <c r="C490" s="187">
        <v>45880.468368055597</v>
      </c>
      <c r="D490" s="184" t="s">
        <v>3108</v>
      </c>
      <c r="E490" s="186" t="s">
        <v>416</v>
      </c>
      <c r="F490" s="184">
        <v>25000</v>
      </c>
      <c r="G490" s="188">
        <v>0.31</v>
      </c>
      <c r="H490" s="190">
        <v>7750</v>
      </c>
    </row>
    <row r="491" spans="1:8" ht="36" x14ac:dyDescent="0.25">
      <c r="A491" s="184" t="s">
        <v>5440</v>
      </c>
      <c r="B491" s="186">
        <v>291</v>
      </c>
      <c r="C491" s="187">
        <v>45875.865381944401</v>
      </c>
      <c r="D491" s="184" t="s">
        <v>946</v>
      </c>
      <c r="E491" s="186" t="s">
        <v>2648</v>
      </c>
      <c r="F491" s="184" t="s">
        <v>5441</v>
      </c>
      <c r="G491" s="184" t="s">
        <v>5442</v>
      </c>
      <c r="H491" s="190">
        <v>8964</v>
      </c>
    </row>
    <row r="492" spans="1:8" ht="48" x14ac:dyDescent="0.25">
      <c r="A492" s="184" t="s">
        <v>5443</v>
      </c>
      <c r="B492" s="186">
        <v>185</v>
      </c>
      <c r="C492" s="187">
        <v>45896.469641203701</v>
      </c>
      <c r="D492" s="184" t="s">
        <v>5444</v>
      </c>
      <c r="E492" s="186" t="s">
        <v>5445</v>
      </c>
      <c r="F492" s="184">
        <v>1</v>
      </c>
      <c r="G492" s="188">
        <v>20438</v>
      </c>
      <c r="H492" s="190">
        <v>20438</v>
      </c>
    </row>
    <row r="493" spans="1:8" ht="168" x14ac:dyDescent="0.25">
      <c r="A493" s="184" t="s">
        <v>5446</v>
      </c>
      <c r="B493" s="186">
        <v>243</v>
      </c>
      <c r="C493" s="187">
        <v>45883.542638888903</v>
      </c>
      <c r="D493" s="184" t="s">
        <v>4842</v>
      </c>
      <c r="E493" s="186" t="s">
        <v>4843</v>
      </c>
      <c r="F493" s="184" t="s">
        <v>5447</v>
      </c>
      <c r="G493" s="184" t="s">
        <v>5448</v>
      </c>
      <c r="H493" s="190">
        <v>6600</v>
      </c>
    </row>
    <row r="494" spans="1:8" ht="24" x14ac:dyDescent="0.25">
      <c r="A494" s="184" t="s">
        <v>5449</v>
      </c>
      <c r="B494" s="186">
        <v>328</v>
      </c>
      <c r="C494" s="187">
        <v>45889.789247685199</v>
      </c>
      <c r="D494" s="184" t="s">
        <v>26</v>
      </c>
      <c r="E494" s="186" t="s">
        <v>5103</v>
      </c>
      <c r="F494" s="184" t="s">
        <v>5450</v>
      </c>
      <c r="G494" s="184" t="s">
        <v>5451</v>
      </c>
      <c r="H494" s="190">
        <v>19164.8128</v>
      </c>
    </row>
    <row r="495" spans="1:8" ht="36" x14ac:dyDescent="0.25">
      <c r="A495" s="184" t="s">
        <v>5452</v>
      </c>
      <c r="B495" s="186">
        <v>299</v>
      </c>
      <c r="C495" s="187">
        <v>45901.798125000001</v>
      </c>
      <c r="D495" s="184" t="s">
        <v>5453</v>
      </c>
      <c r="E495" s="186" t="s">
        <v>5454</v>
      </c>
      <c r="F495" s="184">
        <v>1</v>
      </c>
      <c r="G495" s="188">
        <v>1470</v>
      </c>
      <c r="H495" s="190">
        <v>1470</v>
      </c>
    </row>
    <row r="496" spans="1:8" ht="72" x14ac:dyDescent="0.25">
      <c r="A496" s="184" t="s">
        <v>5455</v>
      </c>
      <c r="B496" s="186">
        <v>121</v>
      </c>
      <c r="C496" s="187">
        <v>45876.677673611099</v>
      </c>
      <c r="D496" s="184" t="s">
        <v>5456</v>
      </c>
      <c r="E496" s="186" t="s">
        <v>5457</v>
      </c>
      <c r="F496" s="184">
        <v>1</v>
      </c>
      <c r="G496" s="188">
        <v>23692.5</v>
      </c>
      <c r="H496" s="190">
        <v>23692.5</v>
      </c>
    </row>
    <row r="497" spans="1:8" ht="24" x14ac:dyDescent="0.25">
      <c r="A497" s="184" t="s">
        <v>5458</v>
      </c>
      <c r="B497" s="186">
        <v>322</v>
      </c>
      <c r="C497" s="187">
        <v>45896.4296412037</v>
      </c>
      <c r="D497" s="184" t="s">
        <v>5453</v>
      </c>
      <c r="E497" s="186" t="s">
        <v>5454</v>
      </c>
      <c r="F497" s="184">
        <v>1</v>
      </c>
      <c r="G497" s="188">
        <v>11050</v>
      </c>
      <c r="H497" s="190">
        <v>11050</v>
      </c>
    </row>
    <row r="498" spans="1:8" ht="36" x14ac:dyDescent="0.25">
      <c r="A498" s="184" t="s">
        <v>5459</v>
      </c>
      <c r="B498" s="186">
        <v>121</v>
      </c>
      <c r="C498" s="187">
        <v>45898.636111111096</v>
      </c>
      <c r="D498" s="184" t="s">
        <v>5421</v>
      </c>
      <c r="E498" s="186" t="s">
        <v>5422</v>
      </c>
      <c r="F498" s="184">
        <v>1</v>
      </c>
      <c r="G498" s="188">
        <v>20072.810000000001</v>
      </c>
      <c r="H498" s="190">
        <v>20072.810000000001</v>
      </c>
    </row>
    <row r="499" spans="1:8" ht="24" x14ac:dyDescent="0.25">
      <c r="A499" s="184" t="s">
        <v>5460</v>
      </c>
      <c r="B499" s="186">
        <v>199</v>
      </c>
      <c r="C499" s="187">
        <v>45877.4514583333</v>
      </c>
      <c r="D499" s="184" t="s">
        <v>5461</v>
      </c>
      <c r="E499" s="186" t="s">
        <v>5462</v>
      </c>
      <c r="F499" s="184">
        <v>1</v>
      </c>
      <c r="G499" s="188">
        <v>21800</v>
      </c>
      <c r="H499" s="190">
        <v>21800</v>
      </c>
    </row>
    <row r="500" spans="1:8" x14ac:dyDescent="0.25">
      <c r="A500" s="209" t="s">
        <v>5463</v>
      </c>
      <c r="B500" s="209"/>
      <c r="C500" s="209"/>
      <c r="D500" s="209"/>
      <c r="E500" s="209"/>
      <c r="F500" s="209"/>
      <c r="G500" s="209"/>
      <c r="H500" s="209"/>
    </row>
    <row r="501" spans="1:8" ht="48" x14ac:dyDescent="0.25">
      <c r="A501" s="184" t="s">
        <v>5464</v>
      </c>
      <c r="B501" s="186">
        <v>171</v>
      </c>
      <c r="C501" s="191" t="s">
        <v>5465</v>
      </c>
      <c r="D501" s="186" t="s">
        <v>5256</v>
      </c>
      <c r="E501" s="186" t="s">
        <v>5107</v>
      </c>
      <c r="F501" s="186" t="s">
        <v>4815</v>
      </c>
      <c r="G501" s="192" t="s">
        <v>5466</v>
      </c>
      <c r="H501" s="193">
        <v>2830</v>
      </c>
    </row>
    <row r="502" spans="1:8" ht="24" x14ac:dyDescent="0.25">
      <c r="A502" s="184" t="s">
        <v>5467</v>
      </c>
      <c r="B502" s="186">
        <v>171</v>
      </c>
      <c r="C502" s="191" t="s">
        <v>5468</v>
      </c>
      <c r="D502" s="186" t="s">
        <v>677</v>
      </c>
      <c r="E502" s="186" t="s">
        <v>4969</v>
      </c>
      <c r="F502" s="186">
        <v>1</v>
      </c>
      <c r="G502" s="188">
        <v>4600</v>
      </c>
      <c r="H502" s="193">
        <v>4600</v>
      </c>
    </row>
    <row r="503" spans="1:8" ht="48" x14ac:dyDescent="0.25">
      <c r="A503" s="184" t="s">
        <v>5469</v>
      </c>
      <c r="B503" s="186">
        <v>322</v>
      </c>
      <c r="C503" s="191" t="s">
        <v>5470</v>
      </c>
      <c r="D503" s="186" t="s">
        <v>4862</v>
      </c>
      <c r="E503" s="186" t="s">
        <v>5471</v>
      </c>
      <c r="F503" s="186">
        <v>9</v>
      </c>
      <c r="G503" s="193">
        <v>1190</v>
      </c>
      <c r="H503" s="193">
        <v>10710</v>
      </c>
    </row>
    <row r="504" spans="1:8" ht="48" x14ac:dyDescent="0.25">
      <c r="A504" s="184" t="s">
        <v>5472</v>
      </c>
      <c r="B504" s="186">
        <v>299</v>
      </c>
      <c r="C504" s="191" t="s">
        <v>5473</v>
      </c>
      <c r="D504" s="186" t="s">
        <v>993</v>
      </c>
      <c r="E504" s="186" t="s">
        <v>4830</v>
      </c>
      <c r="F504" s="186" t="s">
        <v>5474</v>
      </c>
      <c r="G504" s="192" t="s">
        <v>5475</v>
      </c>
      <c r="H504" s="193">
        <v>3040.1</v>
      </c>
    </row>
    <row r="505" spans="1:8" ht="84" x14ac:dyDescent="0.25">
      <c r="A505" s="184" t="s">
        <v>5476</v>
      </c>
      <c r="B505" s="186">
        <v>121</v>
      </c>
      <c r="C505" s="191" t="s">
        <v>5477</v>
      </c>
      <c r="D505" s="186" t="s">
        <v>5478</v>
      </c>
      <c r="E505" s="186" t="s">
        <v>5479</v>
      </c>
      <c r="F505" s="186">
        <v>1</v>
      </c>
      <c r="G505" s="193">
        <v>2400</v>
      </c>
      <c r="H505" s="193">
        <v>24000</v>
      </c>
    </row>
    <row r="506" spans="1:8" ht="84" x14ac:dyDescent="0.25">
      <c r="A506" s="184" t="s">
        <v>5480</v>
      </c>
      <c r="B506" s="186">
        <v>169</v>
      </c>
      <c r="C506" s="191" t="s">
        <v>5468</v>
      </c>
      <c r="D506" s="186" t="s">
        <v>993</v>
      </c>
      <c r="E506" s="186" t="s">
        <v>4830</v>
      </c>
      <c r="F506" s="186">
        <v>5</v>
      </c>
      <c r="G506" s="193">
        <v>650</v>
      </c>
      <c r="H506" s="193">
        <v>3250</v>
      </c>
    </row>
    <row r="507" spans="1:8" ht="24" x14ac:dyDescent="0.25">
      <c r="A507" s="184" t="s">
        <v>5481</v>
      </c>
      <c r="B507" s="186">
        <v>165</v>
      </c>
      <c r="C507" s="191" t="s">
        <v>5473</v>
      </c>
      <c r="D507" s="186" t="s">
        <v>1230</v>
      </c>
      <c r="E507" s="186" t="s">
        <v>5482</v>
      </c>
      <c r="F507" s="186">
        <v>1</v>
      </c>
      <c r="G507" s="193">
        <v>3613.64</v>
      </c>
      <c r="H507" s="193">
        <v>3613.64</v>
      </c>
    </row>
    <row r="508" spans="1:8" ht="36" x14ac:dyDescent="0.25">
      <c r="A508" s="184" t="s">
        <v>5483</v>
      </c>
      <c r="B508" s="186">
        <v>171</v>
      </c>
      <c r="C508" s="191" t="s">
        <v>5484</v>
      </c>
      <c r="D508" s="186" t="s">
        <v>4609</v>
      </c>
      <c r="E508" s="186" t="s">
        <v>5043</v>
      </c>
      <c r="F508" s="186">
        <v>1</v>
      </c>
      <c r="G508" s="193">
        <v>2680</v>
      </c>
      <c r="H508" s="193">
        <v>2680</v>
      </c>
    </row>
    <row r="509" spans="1:8" ht="84" x14ac:dyDescent="0.25">
      <c r="A509" s="184" t="s">
        <v>5485</v>
      </c>
      <c r="B509" s="186">
        <v>329</v>
      </c>
      <c r="C509" s="191" t="s">
        <v>5484</v>
      </c>
      <c r="D509" s="186" t="s">
        <v>5333</v>
      </c>
      <c r="E509" s="186" t="s">
        <v>5486</v>
      </c>
      <c r="F509" s="186">
        <v>2</v>
      </c>
      <c r="G509" s="193">
        <v>11900</v>
      </c>
      <c r="H509" s="193">
        <v>23800</v>
      </c>
    </row>
    <row r="510" spans="1:8" ht="48" x14ac:dyDescent="0.25">
      <c r="A510" s="184" t="s">
        <v>5487</v>
      </c>
      <c r="B510" s="186">
        <v>185</v>
      </c>
      <c r="C510" s="191" t="s">
        <v>5488</v>
      </c>
      <c r="D510" s="186" t="s">
        <v>5489</v>
      </c>
      <c r="E510" s="186" t="s">
        <v>12</v>
      </c>
      <c r="F510" s="186">
        <v>1</v>
      </c>
      <c r="G510" s="193">
        <v>6900</v>
      </c>
      <c r="H510" s="193">
        <v>6900</v>
      </c>
    </row>
    <row r="511" spans="1:8" ht="48" x14ac:dyDescent="0.25">
      <c r="A511" s="184" t="s">
        <v>5490</v>
      </c>
      <c r="B511" s="186">
        <v>299</v>
      </c>
      <c r="C511" s="191" t="s">
        <v>5491</v>
      </c>
      <c r="D511" s="186" t="s">
        <v>5492</v>
      </c>
      <c r="E511" s="186" t="s">
        <v>5493</v>
      </c>
      <c r="F511" s="186">
        <v>6</v>
      </c>
      <c r="G511" s="193">
        <v>590</v>
      </c>
      <c r="H511" s="193">
        <v>3540</v>
      </c>
    </row>
    <row r="512" spans="1:8" ht="60" x14ac:dyDescent="0.25">
      <c r="A512" s="184" t="s">
        <v>5494</v>
      </c>
      <c r="B512" s="186">
        <v>185</v>
      </c>
      <c r="C512" s="191" t="s">
        <v>5495</v>
      </c>
      <c r="D512" s="186" t="s">
        <v>5496</v>
      </c>
      <c r="E512" s="186" t="s">
        <v>5497</v>
      </c>
      <c r="F512" s="186">
        <v>1</v>
      </c>
      <c r="G512" s="193">
        <v>23400</v>
      </c>
      <c r="H512" s="193">
        <v>23400</v>
      </c>
    </row>
    <row r="513" spans="1:8" ht="84" x14ac:dyDescent="0.25">
      <c r="A513" s="184" t="s">
        <v>5498</v>
      </c>
      <c r="B513" s="186">
        <v>169</v>
      </c>
      <c r="C513" s="191" t="s">
        <v>5488</v>
      </c>
      <c r="D513" s="186" t="s">
        <v>5333</v>
      </c>
      <c r="E513" s="186" t="s">
        <v>5334</v>
      </c>
      <c r="F513" s="186">
        <v>1</v>
      </c>
      <c r="G513" s="193">
        <v>2900</v>
      </c>
      <c r="H513" s="193">
        <v>2900</v>
      </c>
    </row>
    <row r="514" spans="1:8" ht="48" x14ac:dyDescent="0.25">
      <c r="A514" s="184" t="s">
        <v>5499</v>
      </c>
      <c r="B514" s="186">
        <v>185</v>
      </c>
      <c r="C514" s="191" t="s">
        <v>5500</v>
      </c>
      <c r="D514" s="186" t="s">
        <v>5501</v>
      </c>
      <c r="E514" s="186" t="s">
        <v>5150</v>
      </c>
      <c r="F514" s="186">
        <v>1</v>
      </c>
      <c r="G514" s="193">
        <v>4140</v>
      </c>
      <c r="H514" s="193">
        <v>4140</v>
      </c>
    </row>
    <row r="515" spans="1:8" ht="24" x14ac:dyDescent="0.25">
      <c r="A515" s="184" t="s">
        <v>5502</v>
      </c>
      <c r="B515" s="186">
        <v>299</v>
      </c>
      <c r="C515" s="191" t="s">
        <v>5488</v>
      </c>
      <c r="D515" s="186" t="s">
        <v>4639</v>
      </c>
      <c r="E515" s="186" t="s">
        <v>5503</v>
      </c>
      <c r="F515" s="186">
        <v>3</v>
      </c>
      <c r="G515" s="193">
        <v>1275</v>
      </c>
      <c r="H515" s="193">
        <v>3825</v>
      </c>
    </row>
    <row r="516" spans="1:8" ht="24" x14ac:dyDescent="0.25">
      <c r="A516" s="184" t="s">
        <v>5504</v>
      </c>
      <c r="B516" s="186">
        <v>196</v>
      </c>
      <c r="C516" s="191" t="s">
        <v>5473</v>
      </c>
      <c r="D516" s="186" t="s">
        <v>1180</v>
      </c>
      <c r="E516" s="186" t="s">
        <v>5505</v>
      </c>
      <c r="F516" s="186">
        <v>75</v>
      </c>
      <c r="G516" s="193">
        <v>1800</v>
      </c>
      <c r="H516" s="193">
        <v>1800</v>
      </c>
    </row>
    <row r="517" spans="1:8" ht="24" x14ac:dyDescent="0.25">
      <c r="A517" s="184" t="s">
        <v>5506</v>
      </c>
      <c r="B517" s="186">
        <v>322</v>
      </c>
      <c r="C517" s="191" t="s">
        <v>5488</v>
      </c>
      <c r="D517" s="186" t="s">
        <v>2592</v>
      </c>
      <c r="E517" s="186" t="s">
        <v>5054</v>
      </c>
      <c r="F517" s="186">
        <v>5</v>
      </c>
      <c r="G517" s="194">
        <v>260</v>
      </c>
      <c r="H517" s="194">
        <v>1300</v>
      </c>
    </row>
    <row r="518" spans="1:8" ht="72" x14ac:dyDescent="0.25">
      <c r="A518" s="184" t="s">
        <v>5507</v>
      </c>
      <c r="B518" s="186">
        <v>121</v>
      </c>
      <c r="C518" s="191" t="s">
        <v>5488</v>
      </c>
      <c r="D518" s="186" t="s">
        <v>5508</v>
      </c>
      <c r="E518" s="186" t="s">
        <v>5136</v>
      </c>
      <c r="F518" s="186">
        <v>1</v>
      </c>
      <c r="G518" s="193">
        <v>2780</v>
      </c>
      <c r="H518" s="193">
        <v>2780</v>
      </c>
    </row>
    <row r="519" spans="1:8" ht="24" x14ac:dyDescent="0.25">
      <c r="A519" s="184" t="s">
        <v>5509</v>
      </c>
      <c r="B519" s="186">
        <v>299</v>
      </c>
      <c r="C519" s="191" t="s">
        <v>5510</v>
      </c>
      <c r="D519" s="186" t="s">
        <v>2592</v>
      </c>
      <c r="E519" s="186" t="s">
        <v>5054</v>
      </c>
      <c r="F519" s="186" t="s">
        <v>5511</v>
      </c>
      <c r="G519" s="195" t="s">
        <v>5512</v>
      </c>
      <c r="H519" s="194">
        <v>21518</v>
      </c>
    </row>
    <row r="520" spans="1:8" ht="24" x14ac:dyDescent="0.25">
      <c r="A520" s="184" t="s">
        <v>5513</v>
      </c>
      <c r="B520" s="186">
        <v>185</v>
      </c>
      <c r="C520" s="191" t="s">
        <v>5473</v>
      </c>
      <c r="D520" s="186" t="s">
        <v>5514</v>
      </c>
      <c r="E520" s="186" t="s">
        <v>5150</v>
      </c>
      <c r="F520" s="186">
        <v>1</v>
      </c>
      <c r="G520" s="193">
        <v>5600</v>
      </c>
      <c r="H520" s="193">
        <v>5600</v>
      </c>
    </row>
    <row r="521" spans="1:8" ht="60" x14ac:dyDescent="0.25">
      <c r="A521" s="184" t="s">
        <v>5494</v>
      </c>
      <c r="B521" s="186">
        <v>185</v>
      </c>
      <c r="C521" s="191" t="s">
        <v>5495</v>
      </c>
      <c r="D521" s="186" t="s">
        <v>5496</v>
      </c>
      <c r="E521" s="186" t="s">
        <v>5497</v>
      </c>
      <c r="F521" s="186">
        <v>1</v>
      </c>
      <c r="G521" s="193">
        <v>23400</v>
      </c>
      <c r="H521" s="193">
        <v>23400</v>
      </c>
    </row>
    <row r="522" spans="1:8" ht="60" x14ac:dyDescent="0.25">
      <c r="A522" s="184" t="s">
        <v>5515</v>
      </c>
      <c r="B522" s="186">
        <v>322</v>
      </c>
      <c r="C522" s="191" t="s">
        <v>5477</v>
      </c>
      <c r="D522" s="186" t="s">
        <v>4915</v>
      </c>
      <c r="E522" s="186" t="s">
        <v>5516</v>
      </c>
      <c r="F522" s="186">
        <v>1</v>
      </c>
      <c r="G522" s="196">
        <v>4400</v>
      </c>
      <c r="H522" s="196">
        <v>4400</v>
      </c>
    </row>
    <row r="523" spans="1:8" ht="36" x14ac:dyDescent="0.25">
      <c r="A523" s="184" t="s">
        <v>5517</v>
      </c>
      <c r="B523" s="186">
        <v>297</v>
      </c>
      <c r="C523" s="191" t="s">
        <v>5473</v>
      </c>
      <c r="D523" s="186" t="s">
        <v>5333</v>
      </c>
      <c r="E523" s="186" t="s">
        <v>5334</v>
      </c>
      <c r="F523" s="186">
        <v>1</v>
      </c>
      <c r="G523" s="193">
        <v>1600</v>
      </c>
      <c r="H523" s="193">
        <v>1600</v>
      </c>
    </row>
    <row r="524" spans="1:8" ht="24" x14ac:dyDescent="0.25">
      <c r="A524" s="184" t="s">
        <v>5518</v>
      </c>
      <c r="B524" s="186">
        <v>189</v>
      </c>
      <c r="C524" s="191" t="s">
        <v>5519</v>
      </c>
      <c r="D524" s="186" t="s">
        <v>3916</v>
      </c>
      <c r="E524" s="186" t="s">
        <v>4973</v>
      </c>
      <c r="F524" s="186">
        <v>1</v>
      </c>
      <c r="G524" s="193">
        <v>4000</v>
      </c>
      <c r="H524" s="193">
        <v>4000</v>
      </c>
    </row>
    <row r="525" spans="1:8" ht="36" x14ac:dyDescent="0.25">
      <c r="A525" s="184" t="s">
        <v>5520</v>
      </c>
      <c r="B525" s="186">
        <v>158</v>
      </c>
      <c r="C525" s="191" t="s">
        <v>5521</v>
      </c>
      <c r="D525" s="186" t="s">
        <v>4721</v>
      </c>
      <c r="E525" s="186" t="s">
        <v>5522</v>
      </c>
      <c r="F525" s="186">
        <v>2</v>
      </c>
      <c r="G525" s="194">
        <v>9600</v>
      </c>
      <c r="H525" s="194">
        <v>19200</v>
      </c>
    </row>
    <row r="526" spans="1:8" ht="36" x14ac:dyDescent="0.25">
      <c r="A526" s="184" t="s">
        <v>5523</v>
      </c>
      <c r="B526" s="186">
        <v>158</v>
      </c>
      <c r="C526" s="191" t="s">
        <v>5468</v>
      </c>
      <c r="D526" s="186" t="s">
        <v>5524</v>
      </c>
      <c r="E526" s="186" t="s">
        <v>12</v>
      </c>
      <c r="F526" s="186">
        <v>6</v>
      </c>
      <c r="G526" s="193">
        <v>2208</v>
      </c>
      <c r="H526" s="193">
        <v>13248</v>
      </c>
    </row>
    <row r="527" spans="1:8" ht="36" x14ac:dyDescent="0.25">
      <c r="A527" s="184" t="s">
        <v>5525</v>
      </c>
      <c r="B527" s="186">
        <v>297</v>
      </c>
      <c r="C527" s="191" t="s">
        <v>5484</v>
      </c>
      <c r="D527" s="186" t="s">
        <v>5333</v>
      </c>
      <c r="E527" s="186" t="s">
        <v>5334</v>
      </c>
      <c r="F527" s="186" t="s">
        <v>4815</v>
      </c>
      <c r="G527" s="193" t="s">
        <v>5336</v>
      </c>
      <c r="H527" s="193">
        <v>3500</v>
      </c>
    </row>
    <row r="528" spans="1:8" ht="48" x14ac:dyDescent="0.25">
      <c r="A528" s="184" t="s">
        <v>5526</v>
      </c>
      <c r="B528" s="186">
        <v>322</v>
      </c>
      <c r="C528" s="191" t="s">
        <v>5527</v>
      </c>
      <c r="D528" s="186" t="s">
        <v>5453</v>
      </c>
      <c r="E528" s="186" t="s">
        <v>5528</v>
      </c>
      <c r="F528" s="186">
        <v>1</v>
      </c>
      <c r="G528" s="193">
        <v>8270</v>
      </c>
      <c r="H528" s="193">
        <v>8270</v>
      </c>
    </row>
    <row r="529" spans="1:8" ht="48" x14ac:dyDescent="0.25">
      <c r="A529" s="184" t="s">
        <v>5529</v>
      </c>
      <c r="B529" s="186">
        <v>171</v>
      </c>
      <c r="C529" s="191" t="s">
        <v>5491</v>
      </c>
      <c r="D529" s="186" t="s">
        <v>5530</v>
      </c>
      <c r="E529" s="186" t="s">
        <v>5531</v>
      </c>
      <c r="F529" s="186" t="s">
        <v>5294</v>
      </c>
      <c r="G529" s="194" t="s">
        <v>5532</v>
      </c>
      <c r="H529" s="194">
        <v>7600</v>
      </c>
    </row>
    <row r="530" spans="1:8" ht="84" x14ac:dyDescent="0.25">
      <c r="A530" s="184" t="s">
        <v>5533</v>
      </c>
      <c r="B530" s="186">
        <v>171</v>
      </c>
      <c r="C530" s="191" t="s">
        <v>5491</v>
      </c>
      <c r="D530" s="186" t="s">
        <v>5530</v>
      </c>
      <c r="E530" s="186" t="s">
        <v>5531</v>
      </c>
      <c r="F530" s="186" t="s">
        <v>4958</v>
      </c>
      <c r="G530" s="194" t="s">
        <v>5534</v>
      </c>
      <c r="H530" s="194">
        <v>3850</v>
      </c>
    </row>
    <row r="531" spans="1:8" ht="24" x14ac:dyDescent="0.25">
      <c r="A531" s="184" t="s">
        <v>5535</v>
      </c>
      <c r="B531" s="186">
        <v>121</v>
      </c>
      <c r="C531" s="191" t="s">
        <v>5491</v>
      </c>
      <c r="D531" s="186" t="s">
        <v>5536</v>
      </c>
      <c r="E531" s="186" t="s">
        <v>5537</v>
      </c>
      <c r="F531" s="186" t="s">
        <v>5538</v>
      </c>
      <c r="G531" s="194" t="s">
        <v>5539</v>
      </c>
      <c r="H531" s="194">
        <v>8550</v>
      </c>
    </row>
    <row r="532" spans="1:8" ht="84" x14ac:dyDescent="0.25">
      <c r="A532" s="184" t="s">
        <v>5540</v>
      </c>
      <c r="B532" s="186">
        <v>121</v>
      </c>
      <c r="C532" s="191" t="s">
        <v>5541</v>
      </c>
      <c r="D532" s="186" t="s">
        <v>5542</v>
      </c>
      <c r="E532" s="186" t="s">
        <v>5543</v>
      </c>
      <c r="F532" s="186" t="s">
        <v>4815</v>
      </c>
      <c r="G532" s="193" t="s">
        <v>5544</v>
      </c>
      <c r="H532" s="193">
        <v>15750.01</v>
      </c>
    </row>
    <row r="533" spans="1:8" ht="60" x14ac:dyDescent="0.25">
      <c r="A533" s="184" t="s">
        <v>5545</v>
      </c>
      <c r="B533" s="186">
        <v>171</v>
      </c>
      <c r="C533" s="191" t="s">
        <v>5491</v>
      </c>
      <c r="D533" s="186" t="s">
        <v>2884</v>
      </c>
      <c r="E533" s="186" t="s">
        <v>4881</v>
      </c>
      <c r="F533" s="186" t="s">
        <v>5546</v>
      </c>
      <c r="G533" s="194" t="s">
        <v>5547</v>
      </c>
      <c r="H533" s="194">
        <v>7500</v>
      </c>
    </row>
    <row r="534" spans="1:8" ht="48" x14ac:dyDescent="0.25">
      <c r="A534" s="184" t="s">
        <v>5548</v>
      </c>
      <c r="B534" s="186">
        <v>196</v>
      </c>
      <c r="C534" s="191" t="s">
        <v>5527</v>
      </c>
      <c r="D534" s="186" t="s">
        <v>5536</v>
      </c>
      <c r="E534" s="186" t="s">
        <v>5549</v>
      </c>
      <c r="F534" s="186" t="s">
        <v>5550</v>
      </c>
      <c r="G534" s="193" t="s">
        <v>5551</v>
      </c>
      <c r="H534" s="193">
        <v>9300</v>
      </c>
    </row>
    <row r="535" spans="1:8" ht="24" x14ac:dyDescent="0.25">
      <c r="A535" s="184" t="s">
        <v>5552</v>
      </c>
      <c r="B535" s="186">
        <v>185</v>
      </c>
      <c r="C535" s="191" t="s">
        <v>5553</v>
      </c>
      <c r="D535" s="186" t="s">
        <v>4205</v>
      </c>
      <c r="E535" s="186" t="s">
        <v>556</v>
      </c>
      <c r="F535" s="186">
        <v>1</v>
      </c>
      <c r="G535" s="193">
        <v>5600</v>
      </c>
      <c r="H535" s="193">
        <v>5600</v>
      </c>
    </row>
    <row r="536" spans="1:8" x14ac:dyDescent="0.25">
      <c r="A536" s="184" t="s">
        <v>5554</v>
      </c>
      <c r="B536" s="186">
        <v>299</v>
      </c>
      <c r="C536" s="191" t="s">
        <v>5510</v>
      </c>
      <c r="D536" s="186" t="s">
        <v>2592</v>
      </c>
      <c r="E536" s="186" t="s">
        <v>5054</v>
      </c>
      <c r="F536" s="186">
        <v>1</v>
      </c>
      <c r="G536" s="193">
        <v>23378.5</v>
      </c>
      <c r="H536" s="193">
        <v>23378.5</v>
      </c>
    </row>
    <row r="537" spans="1:8" ht="24" x14ac:dyDescent="0.25">
      <c r="A537" s="184" t="s">
        <v>5555</v>
      </c>
      <c r="B537" s="186">
        <v>196</v>
      </c>
      <c r="C537" s="191" t="s">
        <v>5527</v>
      </c>
      <c r="D537" s="186" t="s">
        <v>5556</v>
      </c>
      <c r="E537" s="186" t="s">
        <v>5557</v>
      </c>
      <c r="F537" s="186">
        <v>1</v>
      </c>
      <c r="G537" s="193">
        <v>7840</v>
      </c>
      <c r="H537" s="193">
        <v>7840</v>
      </c>
    </row>
    <row r="538" spans="1:8" ht="24" x14ac:dyDescent="0.25">
      <c r="A538" s="184" t="s">
        <v>5558</v>
      </c>
      <c r="B538" s="186">
        <v>253</v>
      </c>
      <c r="C538" s="191" t="s">
        <v>5559</v>
      </c>
      <c r="D538" s="186" t="s">
        <v>5560</v>
      </c>
      <c r="E538" s="186" t="s">
        <v>5561</v>
      </c>
      <c r="F538" s="186" t="s">
        <v>5562</v>
      </c>
      <c r="G538" s="193" t="s">
        <v>5563</v>
      </c>
      <c r="H538" s="193">
        <v>14760</v>
      </c>
    </row>
    <row r="539" spans="1:8" x14ac:dyDescent="0.25">
      <c r="A539" s="184" t="s">
        <v>5564</v>
      </c>
      <c r="B539" s="186">
        <v>298</v>
      </c>
      <c r="C539" s="191" t="s">
        <v>5495</v>
      </c>
      <c r="D539" s="186" t="s">
        <v>677</v>
      </c>
      <c r="E539" s="186" t="s">
        <v>4969</v>
      </c>
      <c r="F539" s="186">
        <v>1</v>
      </c>
      <c r="G539" s="193">
        <v>14850</v>
      </c>
      <c r="H539" s="193">
        <v>14850</v>
      </c>
    </row>
    <row r="540" spans="1:8" ht="36" x14ac:dyDescent="0.25">
      <c r="A540" s="184" t="s">
        <v>5565</v>
      </c>
      <c r="B540" s="186">
        <v>171</v>
      </c>
      <c r="C540" s="191" t="s">
        <v>5473</v>
      </c>
      <c r="D540" s="186" t="s">
        <v>2884</v>
      </c>
      <c r="E540" s="186" t="s">
        <v>4881</v>
      </c>
      <c r="F540" s="186" t="s">
        <v>5335</v>
      </c>
      <c r="G540" s="194" t="s">
        <v>5566</v>
      </c>
      <c r="H540" s="194">
        <v>7475</v>
      </c>
    </row>
    <row r="541" spans="1:8" ht="72" x14ac:dyDescent="0.25">
      <c r="A541" s="184" t="s">
        <v>5567</v>
      </c>
      <c r="B541" s="186">
        <v>171</v>
      </c>
      <c r="C541" s="191" t="s">
        <v>5568</v>
      </c>
      <c r="D541" s="186" t="s">
        <v>5569</v>
      </c>
      <c r="E541" s="186" t="s">
        <v>5570</v>
      </c>
      <c r="F541" s="186">
        <v>1</v>
      </c>
      <c r="G541" s="193">
        <v>24975</v>
      </c>
      <c r="H541" s="193">
        <v>24975</v>
      </c>
    </row>
    <row r="542" spans="1:8" ht="36" x14ac:dyDescent="0.25">
      <c r="A542" s="184" t="s">
        <v>5571</v>
      </c>
      <c r="B542" s="186">
        <v>196</v>
      </c>
      <c r="C542" s="191" t="s">
        <v>5488</v>
      </c>
      <c r="D542" s="186" t="s">
        <v>5572</v>
      </c>
      <c r="E542" s="186" t="s">
        <v>5573</v>
      </c>
      <c r="F542" s="186" t="s">
        <v>5574</v>
      </c>
      <c r="G542" s="193" t="s">
        <v>5575</v>
      </c>
      <c r="H542" s="193">
        <v>1066</v>
      </c>
    </row>
    <row r="543" spans="1:8" ht="96" x14ac:dyDescent="0.25">
      <c r="A543" s="184" t="s">
        <v>5576</v>
      </c>
      <c r="B543" s="186">
        <v>169</v>
      </c>
      <c r="C543" s="191" t="s">
        <v>5473</v>
      </c>
      <c r="D543" s="186" t="s">
        <v>5333</v>
      </c>
      <c r="E543" s="186" t="s">
        <v>5334</v>
      </c>
      <c r="F543" s="186">
        <v>1</v>
      </c>
      <c r="G543" s="193">
        <v>3400</v>
      </c>
      <c r="H543" s="193">
        <v>3400</v>
      </c>
    </row>
    <row r="544" spans="1:8" ht="48" x14ac:dyDescent="0.25">
      <c r="A544" s="184" t="s">
        <v>5577</v>
      </c>
      <c r="B544" s="186">
        <v>171</v>
      </c>
      <c r="C544" s="191" t="s">
        <v>5500</v>
      </c>
      <c r="D544" s="186" t="s">
        <v>4609</v>
      </c>
      <c r="E544" s="186" t="s">
        <v>5043</v>
      </c>
      <c r="F544" s="186">
        <v>1</v>
      </c>
      <c r="G544" s="193">
        <v>5980</v>
      </c>
      <c r="H544" s="193">
        <v>5980</v>
      </c>
    </row>
    <row r="545" spans="1:8" ht="36" x14ac:dyDescent="0.25">
      <c r="A545" s="184" t="s">
        <v>5578</v>
      </c>
      <c r="B545" s="186">
        <v>121</v>
      </c>
      <c r="C545" s="191" t="s">
        <v>5579</v>
      </c>
      <c r="D545" s="186" t="s">
        <v>5478</v>
      </c>
      <c r="E545" s="186" t="s">
        <v>5479</v>
      </c>
      <c r="F545" s="186">
        <v>1</v>
      </c>
      <c r="G545" s="193">
        <v>2530</v>
      </c>
      <c r="H545" s="193">
        <v>2530</v>
      </c>
    </row>
    <row r="546" spans="1:8" ht="156" x14ac:dyDescent="0.25">
      <c r="A546" s="184" t="s">
        <v>5580</v>
      </c>
      <c r="B546" s="186">
        <v>168</v>
      </c>
      <c r="C546" s="191" t="s">
        <v>5510</v>
      </c>
      <c r="D546" s="186" t="s">
        <v>4810</v>
      </c>
      <c r="E546" s="186" t="s">
        <v>4811</v>
      </c>
      <c r="F546" s="186" t="s">
        <v>4958</v>
      </c>
      <c r="G546" s="193" t="s">
        <v>5581</v>
      </c>
      <c r="H546" s="193">
        <v>14550</v>
      </c>
    </row>
    <row r="547" spans="1:8" ht="24" x14ac:dyDescent="0.25">
      <c r="A547" s="184" t="s">
        <v>5582</v>
      </c>
      <c r="B547" s="186">
        <v>165</v>
      </c>
      <c r="C547" s="191" t="s">
        <v>5568</v>
      </c>
      <c r="D547" s="186" t="s">
        <v>5318</v>
      </c>
      <c r="E547" s="186" t="s">
        <v>5319</v>
      </c>
      <c r="F547" s="186">
        <v>1</v>
      </c>
      <c r="G547" s="193">
        <v>2572.13</v>
      </c>
      <c r="H547" s="193">
        <v>2572.13</v>
      </c>
    </row>
    <row r="548" spans="1:8" ht="132" x14ac:dyDescent="0.25">
      <c r="A548" s="184" t="s">
        <v>5583</v>
      </c>
      <c r="B548" s="186">
        <v>171</v>
      </c>
      <c r="C548" s="191" t="s">
        <v>5584</v>
      </c>
      <c r="D548" s="186" t="s">
        <v>5585</v>
      </c>
      <c r="E548" s="186" t="s">
        <v>5586</v>
      </c>
      <c r="F548" s="186" t="s">
        <v>5587</v>
      </c>
      <c r="G548" s="193" t="s">
        <v>5588</v>
      </c>
      <c r="H548" s="193">
        <v>17680.3</v>
      </c>
    </row>
    <row r="549" spans="1:8" ht="24" x14ac:dyDescent="0.25">
      <c r="A549" s="184" t="s">
        <v>5589</v>
      </c>
      <c r="B549" s="186">
        <v>299</v>
      </c>
      <c r="C549" s="191" t="s">
        <v>5590</v>
      </c>
      <c r="D549" s="186" t="s">
        <v>1827</v>
      </c>
      <c r="E549" s="186" t="s">
        <v>5591</v>
      </c>
      <c r="F549" s="186">
        <v>1</v>
      </c>
      <c r="G549" s="193">
        <v>8500</v>
      </c>
      <c r="H549" s="193">
        <v>8500</v>
      </c>
    </row>
    <row r="550" spans="1:8" ht="60" x14ac:dyDescent="0.25">
      <c r="A550" s="184" t="s">
        <v>5592</v>
      </c>
      <c r="B550" s="186">
        <v>121</v>
      </c>
      <c r="C550" s="191" t="s">
        <v>5488</v>
      </c>
      <c r="D550" s="186" t="s">
        <v>5593</v>
      </c>
      <c r="E550" s="186" t="s">
        <v>4928</v>
      </c>
      <c r="F550" s="186" t="s">
        <v>5594</v>
      </c>
      <c r="G550" s="193" t="s">
        <v>5595</v>
      </c>
      <c r="H550" s="193">
        <v>5920</v>
      </c>
    </row>
    <row r="551" spans="1:8" ht="48" x14ac:dyDescent="0.25">
      <c r="A551" s="184" t="s">
        <v>5596</v>
      </c>
      <c r="B551" s="186">
        <v>196</v>
      </c>
      <c r="C551" s="191" t="s">
        <v>5597</v>
      </c>
      <c r="D551" s="186" t="s">
        <v>5598</v>
      </c>
      <c r="E551" s="186" t="s">
        <v>5599</v>
      </c>
      <c r="F551" s="186">
        <v>1</v>
      </c>
      <c r="G551" s="193">
        <v>3959.2</v>
      </c>
      <c r="H551" s="193">
        <v>3959.2</v>
      </c>
    </row>
    <row r="552" spans="1:8" ht="72" x14ac:dyDescent="0.25">
      <c r="A552" s="184" t="s">
        <v>5600</v>
      </c>
      <c r="B552" s="186">
        <v>297</v>
      </c>
      <c r="C552" s="191" t="s">
        <v>5484</v>
      </c>
      <c r="D552" s="186" t="s">
        <v>2436</v>
      </c>
      <c r="E552" s="186" t="s">
        <v>4836</v>
      </c>
      <c r="F552" s="186">
        <v>1</v>
      </c>
      <c r="G552" s="193">
        <v>7138</v>
      </c>
      <c r="H552" s="193">
        <v>7138</v>
      </c>
    </row>
    <row r="553" spans="1:8" ht="48" x14ac:dyDescent="0.25">
      <c r="A553" s="184" t="s">
        <v>5601</v>
      </c>
      <c r="B553" s="186">
        <v>121</v>
      </c>
      <c r="C553" s="191" t="s">
        <v>5527</v>
      </c>
      <c r="D553" s="186" t="s">
        <v>5421</v>
      </c>
      <c r="E553" s="186" t="s">
        <v>5422</v>
      </c>
      <c r="F553" s="186">
        <v>1</v>
      </c>
      <c r="G553" s="193">
        <v>20072.810000000001</v>
      </c>
      <c r="H553" s="193">
        <v>20072.810000000001</v>
      </c>
    </row>
    <row r="554" spans="1:8" ht="24" x14ac:dyDescent="0.25">
      <c r="A554" s="184" t="s">
        <v>5602</v>
      </c>
      <c r="B554" s="186">
        <v>185</v>
      </c>
      <c r="C554" s="191" t="s">
        <v>5603</v>
      </c>
      <c r="D554" s="186" t="s">
        <v>5604</v>
      </c>
      <c r="E554" s="186" t="s">
        <v>5605</v>
      </c>
      <c r="F554" s="186">
        <v>1</v>
      </c>
      <c r="G554" s="193">
        <v>9400</v>
      </c>
      <c r="H554" s="193">
        <v>9400</v>
      </c>
    </row>
    <row r="555" spans="1:8" ht="36" x14ac:dyDescent="0.25">
      <c r="A555" s="184" t="s">
        <v>5606</v>
      </c>
      <c r="B555" s="186">
        <v>196</v>
      </c>
      <c r="C555" s="191" t="s">
        <v>5607</v>
      </c>
      <c r="D555" s="186" t="s">
        <v>5608</v>
      </c>
      <c r="E555" s="186" t="s">
        <v>5609</v>
      </c>
      <c r="F555" s="186">
        <v>1</v>
      </c>
      <c r="G555" s="193">
        <v>24500</v>
      </c>
      <c r="H555" s="193">
        <v>24500</v>
      </c>
    </row>
    <row r="556" spans="1:8" ht="144" x14ac:dyDescent="0.25">
      <c r="A556" s="184" t="s">
        <v>5610</v>
      </c>
      <c r="B556" s="186">
        <v>328</v>
      </c>
      <c r="C556" s="191" t="s">
        <v>5484</v>
      </c>
      <c r="D556" s="186" t="s">
        <v>4671</v>
      </c>
      <c r="E556" s="186" t="s">
        <v>5298</v>
      </c>
      <c r="F556" s="186" t="s">
        <v>4815</v>
      </c>
      <c r="G556" s="194" t="s">
        <v>5611</v>
      </c>
      <c r="H556" s="194">
        <v>23500</v>
      </c>
    </row>
    <row r="557" spans="1:8" x14ac:dyDescent="0.25">
      <c r="A557" s="209" t="s">
        <v>5738</v>
      </c>
      <c r="B557" s="209"/>
      <c r="C557" s="209"/>
      <c r="D557" s="209"/>
      <c r="E557" s="209"/>
      <c r="F557" s="209"/>
      <c r="G557" s="209"/>
      <c r="H557" s="209"/>
    </row>
    <row r="558" spans="1:8" ht="24" x14ac:dyDescent="0.25">
      <c r="A558" s="184" t="s">
        <v>5612</v>
      </c>
      <c r="B558" s="197">
        <v>299</v>
      </c>
      <c r="C558" s="198">
        <v>45952.542951388903</v>
      </c>
      <c r="D558" s="197" t="s">
        <v>4568</v>
      </c>
      <c r="E558" s="197" t="s">
        <v>5613</v>
      </c>
      <c r="F558" s="197">
        <v>3</v>
      </c>
      <c r="G558" s="193">
        <v>1125</v>
      </c>
      <c r="H558" s="190">
        <v>3375</v>
      </c>
    </row>
    <row r="559" spans="1:8" ht="24" x14ac:dyDescent="0.25">
      <c r="A559" s="184" t="s">
        <v>5614</v>
      </c>
      <c r="B559" s="197">
        <v>291</v>
      </c>
      <c r="C559" s="198">
        <v>45937.722326388903</v>
      </c>
      <c r="D559" s="197" t="s">
        <v>1595</v>
      </c>
      <c r="E559" s="197" t="s">
        <v>5615</v>
      </c>
      <c r="F559" s="197">
        <v>10</v>
      </c>
      <c r="G559" s="193">
        <v>420</v>
      </c>
      <c r="H559" s="190">
        <v>4200</v>
      </c>
    </row>
    <row r="560" spans="1:8" ht="48" x14ac:dyDescent="0.25">
      <c r="A560" s="184" t="s">
        <v>5616</v>
      </c>
      <c r="B560" s="197">
        <v>121</v>
      </c>
      <c r="C560" s="198">
        <v>45944.439560185201</v>
      </c>
      <c r="D560" s="197" t="s">
        <v>5421</v>
      </c>
      <c r="E560" s="197" t="s">
        <v>5422</v>
      </c>
      <c r="F560" s="197">
        <v>1</v>
      </c>
      <c r="G560" s="193">
        <v>11151.56</v>
      </c>
      <c r="H560" s="190">
        <v>11151.56</v>
      </c>
    </row>
    <row r="561" spans="1:8" ht="24" x14ac:dyDescent="0.25">
      <c r="A561" s="184" t="s">
        <v>5617</v>
      </c>
      <c r="B561" s="197">
        <v>267</v>
      </c>
      <c r="C561" s="198">
        <v>45958.410787036999</v>
      </c>
      <c r="D561" s="197" t="s">
        <v>5618</v>
      </c>
      <c r="E561" s="197" t="s">
        <v>5619</v>
      </c>
      <c r="F561" s="197">
        <v>4</v>
      </c>
      <c r="G561" s="193">
        <v>970</v>
      </c>
      <c r="H561" s="190">
        <v>3880</v>
      </c>
    </row>
    <row r="562" spans="1:8" ht="36" x14ac:dyDescent="0.25">
      <c r="A562" s="184" t="s">
        <v>5620</v>
      </c>
      <c r="B562" s="197">
        <v>171</v>
      </c>
      <c r="C562" s="198">
        <v>45932.677962962996</v>
      </c>
      <c r="D562" s="197" t="s">
        <v>2884</v>
      </c>
      <c r="E562" s="197" t="s">
        <v>4881</v>
      </c>
      <c r="F562" s="197">
        <v>2</v>
      </c>
      <c r="G562" s="193">
        <v>2800</v>
      </c>
      <c r="H562" s="190">
        <v>5600</v>
      </c>
    </row>
    <row r="563" spans="1:8" ht="24" x14ac:dyDescent="0.25">
      <c r="A563" s="184" t="s">
        <v>5621</v>
      </c>
      <c r="B563" s="197">
        <v>171</v>
      </c>
      <c r="C563" s="198">
        <v>45930.653217592597</v>
      </c>
      <c r="D563" s="197" t="s">
        <v>3232</v>
      </c>
      <c r="E563" s="197" t="s">
        <v>4839</v>
      </c>
      <c r="F563" s="197">
        <v>1</v>
      </c>
      <c r="G563" s="193">
        <v>13316.08</v>
      </c>
      <c r="H563" s="190">
        <v>13316.08</v>
      </c>
    </row>
    <row r="564" spans="1:8" ht="24" x14ac:dyDescent="0.25">
      <c r="A564" s="184" t="s">
        <v>5622</v>
      </c>
      <c r="B564" s="197">
        <v>196</v>
      </c>
      <c r="C564" s="198">
        <v>45937.725428240701</v>
      </c>
      <c r="D564" s="197" t="s">
        <v>5623</v>
      </c>
      <c r="E564" s="197" t="s">
        <v>5117</v>
      </c>
      <c r="F564" s="197">
        <v>3571</v>
      </c>
      <c r="G564" s="199">
        <v>7</v>
      </c>
      <c r="H564" s="190">
        <v>24997</v>
      </c>
    </row>
    <row r="565" spans="1:8" ht="24" x14ac:dyDescent="0.25">
      <c r="A565" s="184" t="s">
        <v>5624</v>
      </c>
      <c r="B565" s="197">
        <v>291</v>
      </c>
      <c r="C565" s="198">
        <v>45958.4133449074</v>
      </c>
      <c r="D565" s="197" t="s">
        <v>5625</v>
      </c>
      <c r="E565" s="197" t="s">
        <v>5626</v>
      </c>
      <c r="F565" s="197">
        <v>300</v>
      </c>
      <c r="G565" s="199">
        <v>34</v>
      </c>
      <c r="H565" s="190">
        <v>10200</v>
      </c>
    </row>
    <row r="566" spans="1:8" ht="48" x14ac:dyDescent="0.25">
      <c r="A566" s="184" t="s">
        <v>5627</v>
      </c>
      <c r="B566" s="197">
        <v>196</v>
      </c>
      <c r="C566" s="198">
        <v>45937.724236111098</v>
      </c>
      <c r="D566" s="197" t="s">
        <v>3232</v>
      </c>
      <c r="E566" s="197" t="s">
        <v>4839</v>
      </c>
      <c r="F566" s="197" t="s">
        <v>5628</v>
      </c>
      <c r="G566" s="200" t="s">
        <v>5629</v>
      </c>
      <c r="H566" s="190">
        <v>12900</v>
      </c>
    </row>
    <row r="567" spans="1:8" ht="36" x14ac:dyDescent="0.25">
      <c r="A567" s="184" t="s">
        <v>5630</v>
      </c>
      <c r="B567" s="197">
        <v>297</v>
      </c>
      <c r="C567" s="198">
        <v>45936.486053240696</v>
      </c>
      <c r="D567" s="197" t="s">
        <v>2182</v>
      </c>
      <c r="E567" s="197" t="s">
        <v>5631</v>
      </c>
      <c r="F567" s="197">
        <v>1</v>
      </c>
      <c r="G567" s="200">
        <v>1388.5</v>
      </c>
      <c r="H567" s="190">
        <v>1388.5</v>
      </c>
    </row>
    <row r="568" spans="1:8" ht="60" x14ac:dyDescent="0.25">
      <c r="A568" s="184" t="s">
        <v>5632</v>
      </c>
      <c r="B568" s="197">
        <v>171</v>
      </c>
      <c r="C568" s="198">
        <v>45930.657314814802</v>
      </c>
      <c r="D568" s="197" t="s">
        <v>5633</v>
      </c>
      <c r="E568" s="197" t="s">
        <v>5634</v>
      </c>
      <c r="F568" s="197" t="s">
        <v>5635</v>
      </c>
      <c r="G568" s="200" t="s">
        <v>5636</v>
      </c>
      <c r="H568" s="190">
        <v>10162.5</v>
      </c>
    </row>
    <row r="569" spans="1:8" ht="36" x14ac:dyDescent="0.25">
      <c r="A569" s="184" t="s">
        <v>5637</v>
      </c>
      <c r="B569" s="197">
        <v>291</v>
      </c>
      <c r="C569" s="198">
        <v>45954.444560185198</v>
      </c>
      <c r="D569" s="184" t="s">
        <v>5638</v>
      </c>
      <c r="E569" s="197">
        <v>66658675</v>
      </c>
      <c r="F569" s="197">
        <v>1500</v>
      </c>
      <c r="G569" s="200">
        <v>9</v>
      </c>
      <c r="H569" s="190">
        <v>13500</v>
      </c>
    </row>
    <row r="570" spans="1:8" ht="36" x14ac:dyDescent="0.25">
      <c r="A570" s="184" t="s">
        <v>5639</v>
      </c>
      <c r="B570" s="197">
        <v>171</v>
      </c>
      <c r="C570" s="198">
        <v>45944.447048611102</v>
      </c>
      <c r="D570" s="197" t="s">
        <v>4750</v>
      </c>
      <c r="E570" s="197" t="s">
        <v>4833</v>
      </c>
      <c r="F570" s="197" t="s">
        <v>5640</v>
      </c>
      <c r="G570" s="200" t="s">
        <v>5641</v>
      </c>
      <c r="H570" s="190">
        <v>3084.9</v>
      </c>
    </row>
    <row r="571" spans="1:8" ht="84" x14ac:dyDescent="0.25">
      <c r="A571" s="184" t="s">
        <v>5642</v>
      </c>
      <c r="B571" s="197">
        <v>171</v>
      </c>
      <c r="C571" s="198">
        <v>45931.697812500002</v>
      </c>
      <c r="D571" s="197" t="s">
        <v>2515</v>
      </c>
      <c r="E571" s="197" t="s">
        <v>4814</v>
      </c>
      <c r="F571" s="197" t="s">
        <v>5643</v>
      </c>
      <c r="G571" s="200" t="s">
        <v>5644</v>
      </c>
      <c r="H571" s="190">
        <v>3389.77899999999</v>
      </c>
    </row>
    <row r="572" spans="1:8" ht="48" x14ac:dyDescent="0.25">
      <c r="A572" s="184" t="s">
        <v>5645</v>
      </c>
      <c r="B572" s="197">
        <v>241</v>
      </c>
      <c r="C572" s="198">
        <v>45940.699108796303</v>
      </c>
      <c r="D572" s="197" t="s">
        <v>1412</v>
      </c>
      <c r="E572" s="197" t="s">
        <v>5132</v>
      </c>
      <c r="F572" s="197">
        <v>10000</v>
      </c>
      <c r="G572" s="200">
        <v>0.3</v>
      </c>
      <c r="H572" s="190">
        <v>3000</v>
      </c>
    </row>
    <row r="573" spans="1:8" ht="24" x14ac:dyDescent="0.25">
      <c r="A573" s="184" t="s">
        <v>5646</v>
      </c>
      <c r="B573" s="197">
        <v>121</v>
      </c>
      <c r="C573" s="198">
        <v>45959.707893518498</v>
      </c>
      <c r="D573" s="197" t="s">
        <v>5647</v>
      </c>
      <c r="E573" s="197" t="s">
        <v>5648</v>
      </c>
      <c r="F573" s="197">
        <v>3</v>
      </c>
      <c r="G573" s="200">
        <v>475</v>
      </c>
      <c r="H573" s="190">
        <v>1425</v>
      </c>
    </row>
    <row r="574" spans="1:8" ht="60" x14ac:dyDescent="0.25">
      <c r="A574" s="184" t="s">
        <v>5649</v>
      </c>
      <c r="B574" s="197">
        <v>158</v>
      </c>
      <c r="C574" s="198">
        <v>45951.544467592597</v>
      </c>
      <c r="D574" s="197" t="s">
        <v>5435</v>
      </c>
      <c r="E574" s="197" t="s">
        <v>5650</v>
      </c>
      <c r="F574" s="197">
        <v>1</v>
      </c>
      <c r="G574" s="200">
        <v>16967</v>
      </c>
      <c r="H574" s="190">
        <v>16967</v>
      </c>
    </row>
    <row r="575" spans="1:8" ht="36" x14ac:dyDescent="0.25">
      <c r="A575" s="184" t="s">
        <v>5651</v>
      </c>
      <c r="B575" s="197">
        <v>211</v>
      </c>
      <c r="C575" s="198">
        <v>45959.461423611101</v>
      </c>
      <c r="D575" s="197" t="s">
        <v>4548</v>
      </c>
      <c r="E575" s="197" t="s">
        <v>5652</v>
      </c>
      <c r="F575" s="197">
        <v>50</v>
      </c>
      <c r="G575" s="200">
        <v>166</v>
      </c>
      <c r="H575" s="190">
        <v>8300</v>
      </c>
    </row>
    <row r="576" spans="1:8" ht="36" x14ac:dyDescent="0.25">
      <c r="A576" s="184" t="s">
        <v>5653</v>
      </c>
      <c r="B576" s="197">
        <v>291</v>
      </c>
      <c r="C576" s="198">
        <v>45959.430706018502</v>
      </c>
      <c r="D576" s="197" t="s">
        <v>5145</v>
      </c>
      <c r="E576" s="197" t="s">
        <v>5146</v>
      </c>
      <c r="F576" s="197">
        <v>1000</v>
      </c>
      <c r="G576" s="200">
        <v>6.1</v>
      </c>
      <c r="H576" s="190">
        <v>6100</v>
      </c>
    </row>
    <row r="577" spans="1:8" ht="24" x14ac:dyDescent="0.25">
      <c r="A577" s="184" t="s">
        <v>5654</v>
      </c>
      <c r="B577" s="197">
        <v>297</v>
      </c>
      <c r="C577" s="198">
        <v>45932.677152777796</v>
      </c>
      <c r="D577" s="197" t="s">
        <v>2436</v>
      </c>
      <c r="E577" s="197" t="s">
        <v>4836</v>
      </c>
      <c r="F577" s="197">
        <v>10</v>
      </c>
      <c r="G577" s="200">
        <v>2125</v>
      </c>
      <c r="H577" s="190">
        <v>21250</v>
      </c>
    </row>
    <row r="578" spans="1:8" x14ac:dyDescent="0.25">
      <c r="A578" s="184" t="s">
        <v>5655</v>
      </c>
      <c r="B578" s="197">
        <v>322</v>
      </c>
      <c r="C578" s="198">
        <v>45945.360509259299</v>
      </c>
      <c r="D578" s="197" t="s">
        <v>2592</v>
      </c>
      <c r="E578" s="197" t="s">
        <v>5054</v>
      </c>
      <c r="F578" s="197">
        <v>25</v>
      </c>
      <c r="G578" s="200">
        <v>350</v>
      </c>
      <c r="H578" s="190">
        <v>8750</v>
      </c>
    </row>
    <row r="579" spans="1:8" x14ac:dyDescent="0.25">
      <c r="A579" s="184" t="s">
        <v>5656</v>
      </c>
      <c r="B579" s="197">
        <v>299</v>
      </c>
      <c r="C579" s="198">
        <v>45951.549780092602</v>
      </c>
      <c r="D579" s="197" t="s">
        <v>3232</v>
      </c>
      <c r="E579" s="197" t="s">
        <v>4839</v>
      </c>
      <c r="F579" s="197">
        <v>6</v>
      </c>
      <c r="G579" s="200">
        <v>541.49</v>
      </c>
      <c r="H579" s="190">
        <v>3248.94</v>
      </c>
    </row>
    <row r="580" spans="1:8" ht="36" x14ac:dyDescent="0.25">
      <c r="A580" s="184" t="s">
        <v>5657</v>
      </c>
      <c r="B580" s="197">
        <v>121</v>
      </c>
      <c r="C580" s="198">
        <v>45953.698252314804</v>
      </c>
      <c r="D580" s="197" t="s">
        <v>1518</v>
      </c>
      <c r="E580" s="197" t="s">
        <v>4999</v>
      </c>
      <c r="F580" s="197" t="s">
        <v>5658</v>
      </c>
      <c r="G580" s="200" t="s">
        <v>5659</v>
      </c>
      <c r="H580" s="190">
        <v>24609.38</v>
      </c>
    </row>
    <row r="581" spans="1:8" ht="60" x14ac:dyDescent="0.25">
      <c r="A581" s="184" t="s">
        <v>5660</v>
      </c>
      <c r="B581" s="197">
        <v>291</v>
      </c>
      <c r="C581" s="198">
        <v>45933.424907407403</v>
      </c>
      <c r="D581" s="197" t="s">
        <v>4842</v>
      </c>
      <c r="E581" s="197" t="s">
        <v>4843</v>
      </c>
      <c r="F581" s="197" t="s">
        <v>5661</v>
      </c>
      <c r="G581" s="200" t="s">
        <v>5662</v>
      </c>
      <c r="H581" s="190">
        <v>17500</v>
      </c>
    </row>
    <row r="582" spans="1:8" ht="108" x14ac:dyDescent="0.25">
      <c r="A582" s="184" t="s">
        <v>5663</v>
      </c>
      <c r="B582" s="197">
        <v>121</v>
      </c>
      <c r="C582" s="198">
        <v>45940.419745370396</v>
      </c>
      <c r="D582" s="197" t="s">
        <v>5664</v>
      </c>
      <c r="E582" s="197" t="s">
        <v>4957</v>
      </c>
      <c r="F582" s="197" t="s">
        <v>4815</v>
      </c>
      <c r="G582" s="200" t="s">
        <v>5665</v>
      </c>
      <c r="H582" s="190">
        <v>10303</v>
      </c>
    </row>
    <row r="583" spans="1:8" ht="24" x14ac:dyDescent="0.25">
      <c r="A583" s="184" t="s">
        <v>5666</v>
      </c>
      <c r="B583" s="197">
        <v>165</v>
      </c>
      <c r="C583" s="198">
        <v>45936.487256944398</v>
      </c>
      <c r="D583" s="197" t="s">
        <v>1230</v>
      </c>
      <c r="E583" s="197" t="s">
        <v>5482</v>
      </c>
      <c r="F583" s="197">
        <v>1</v>
      </c>
      <c r="G583" s="200">
        <v>4465.29</v>
      </c>
      <c r="H583" s="190">
        <v>4465.29</v>
      </c>
    </row>
    <row r="584" spans="1:8" ht="36" x14ac:dyDescent="0.25">
      <c r="A584" s="184" t="s">
        <v>5667</v>
      </c>
      <c r="B584" s="197">
        <v>291</v>
      </c>
      <c r="C584" s="198">
        <v>45937.717719907399</v>
      </c>
      <c r="D584" s="197" t="s">
        <v>3908</v>
      </c>
      <c r="E584" s="197" t="s">
        <v>4947</v>
      </c>
      <c r="F584" s="197">
        <v>11500</v>
      </c>
      <c r="G584" s="200">
        <v>1.75</v>
      </c>
      <c r="H584" s="190">
        <v>20125</v>
      </c>
    </row>
    <row r="585" spans="1:8" ht="36" x14ac:dyDescent="0.25">
      <c r="A585" s="184" t="s">
        <v>5668</v>
      </c>
      <c r="B585" s="197">
        <v>329</v>
      </c>
      <c r="C585" s="198">
        <v>45930.685358796298</v>
      </c>
      <c r="D585" s="197" t="s">
        <v>4674</v>
      </c>
      <c r="E585" s="197" t="s">
        <v>5183</v>
      </c>
      <c r="F585" s="197">
        <v>8</v>
      </c>
      <c r="G585" s="200">
        <v>357.83</v>
      </c>
      <c r="H585" s="190">
        <v>2862.64</v>
      </c>
    </row>
    <row r="586" spans="1:8" ht="204" x14ac:dyDescent="0.25">
      <c r="A586" s="184" t="s">
        <v>5669</v>
      </c>
      <c r="B586" s="197">
        <v>171</v>
      </c>
      <c r="C586" s="198">
        <v>45947.5629976852</v>
      </c>
      <c r="D586" s="197" t="s">
        <v>2367</v>
      </c>
      <c r="E586" s="197" t="s">
        <v>5670</v>
      </c>
      <c r="F586" s="197" t="s">
        <v>5180</v>
      </c>
      <c r="G586" s="200" t="s">
        <v>5671</v>
      </c>
      <c r="H586" s="190">
        <v>12163</v>
      </c>
    </row>
    <row r="587" spans="1:8" ht="36" x14ac:dyDescent="0.25">
      <c r="A587" s="184" t="s">
        <v>5672</v>
      </c>
      <c r="B587" s="197">
        <v>211</v>
      </c>
      <c r="C587" s="198">
        <v>45940.691527777803</v>
      </c>
      <c r="D587" s="197" t="s">
        <v>4548</v>
      </c>
      <c r="E587" s="197" t="s">
        <v>5652</v>
      </c>
      <c r="F587" s="197">
        <v>150</v>
      </c>
      <c r="G587" s="200">
        <v>166</v>
      </c>
      <c r="H587" s="190">
        <v>24900</v>
      </c>
    </row>
    <row r="588" spans="1:8" ht="60" x14ac:dyDescent="0.25">
      <c r="A588" s="184" t="s">
        <v>5673</v>
      </c>
      <c r="B588" s="197">
        <v>196</v>
      </c>
      <c r="C588" s="198">
        <v>45947.564375000002</v>
      </c>
      <c r="D588" s="197" t="s">
        <v>5674</v>
      </c>
      <c r="E588" s="197" t="s">
        <v>5675</v>
      </c>
      <c r="F588" s="197">
        <v>1</v>
      </c>
      <c r="G588" s="200">
        <v>10900</v>
      </c>
      <c r="H588" s="190">
        <v>10900</v>
      </c>
    </row>
    <row r="589" spans="1:8" ht="36" x14ac:dyDescent="0.25">
      <c r="A589" s="184" t="s">
        <v>5676</v>
      </c>
      <c r="B589" s="197">
        <v>322</v>
      </c>
      <c r="C589" s="198">
        <v>45931.697337963</v>
      </c>
      <c r="D589" s="197" t="s">
        <v>5677</v>
      </c>
      <c r="E589" s="197" t="s">
        <v>5678</v>
      </c>
      <c r="F589" s="197">
        <v>1</v>
      </c>
      <c r="G589" s="200">
        <v>6300</v>
      </c>
      <c r="H589" s="190">
        <v>6300</v>
      </c>
    </row>
    <row r="590" spans="1:8" ht="132" x14ac:dyDescent="0.25">
      <c r="A590" s="184" t="s">
        <v>5679</v>
      </c>
      <c r="B590" s="197">
        <v>171</v>
      </c>
      <c r="C590" s="198">
        <v>45959.706712963001</v>
      </c>
      <c r="D590" s="197" t="s">
        <v>5633</v>
      </c>
      <c r="E590" s="197" t="s">
        <v>5634</v>
      </c>
      <c r="F590" s="197" t="s">
        <v>5680</v>
      </c>
      <c r="G590" s="200" t="s">
        <v>5681</v>
      </c>
      <c r="H590" s="190">
        <v>18841.73</v>
      </c>
    </row>
    <row r="591" spans="1:8" ht="72" x14ac:dyDescent="0.25">
      <c r="A591" s="184" t="s">
        <v>5682</v>
      </c>
      <c r="B591" s="197">
        <v>299</v>
      </c>
      <c r="C591" s="198">
        <v>45954.5697685185</v>
      </c>
      <c r="D591" s="197" t="s">
        <v>2712</v>
      </c>
      <c r="E591" s="197" t="s">
        <v>4932</v>
      </c>
      <c r="F591" s="197" t="s">
        <v>4815</v>
      </c>
      <c r="G591" s="200" t="s">
        <v>5683</v>
      </c>
      <c r="H591" s="190">
        <v>2775</v>
      </c>
    </row>
    <row r="592" spans="1:8" ht="60" x14ac:dyDescent="0.25">
      <c r="A592" s="184" t="s">
        <v>5684</v>
      </c>
      <c r="B592" s="197">
        <v>171</v>
      </c>
      <c r="C592" s="198">
        <v>45932.523182870398</v>
      </c>
      <c r="D592" s="197" t="s">
        <v>5530</v>
      </c>
      <c r="E592" s="197" t="s">
        <v>5531</v>
      </c>
      <c r="F592" s="197" t="s">
        <v>5685</v>
      </c>
      <c r="G592" s="200" t="s">
        <v>5686</v>
      </c>
      <c r="H592" s="190">
        <v>4400</v>
      </c>
    </row>
    <row r="593" spans="1:8" ht="24" x14ac:dyDescent="0.25">
      <c r="A593" s="184" t="s">
        <v>5687</v>
      </c>
      <c r="B593" s="197">
        <v>297</v>
      </c>
      <c r="C593" s="198">
        <v>45944.536446759303</v>
      </c>
      <c r="D593" s="197" t="s">
        <v>3232</v>
      </c>
      <c r="E593" s="197" t="s">
        <v>4839</v>
      </c>
      <c r="F593" s="197" t="s">
        <v>5688</v>
      </c>
      <c r="G593" s="200" t="s">
        <v>5689</v>
      </c>
      <c r="H593" s="190">
        <v>4852.33</v>
      </c>
    </row>
    <row r="594" spans="1:8" ht="60" x14ac:dyDescent="0.25">
      <c r="A594" s="184" t="s">
        <v>5690</v>
      </c>
      <c r="B594" s="197">
        <v>241</v>
      </c>
      <c r="C594" s="198">
        <v>45960.6973842593</v>
      </c>
      <c r="D594" s="197" t="s">
        <v>1979</v>
      </c>
      <c r="E594" s="197" t="s">
        <v>5129</v>
      </c>
      <c r="F594" s="197" t="s">
        <v>5691</v>
      </c>
      <c r="G594" s="200" t="s">
        <v>5692</v>
      </c>
      <c r="H594" s="190">
        <v>5480</v>
      </c>
    </row>
    <row r="595" spans="1:8" ht="24" x14ac:dyDescent="0.25">
      <c r="A595" s="184" t="s">
        <v>5693</v>
      </c>
      <c r="B595" s="197">
        <v>196</v>
      </c>
      <c r="C595" s="198">
        <v>45932.678761574098</v>
      </c>
      <c r="D595" s="197" t="s">
        <v>2716</v>
      </c>
      <c r="E595" s="197" t="s">
        <v>4922</v>
      </c>
      <c r="F595" s="197" t="s">
        <v>4923</v>
      </c>
      <c r="G595" s="200" t="s">
        <v>4924</v>
      </c>
      <c r="H595" s="190">
        <v>18482</v>
      </c>
    </row>
    <row r="596" spans="1:8" ht="24" x14ac:dyDescent="0.25">
      <c r="A596" s="184" t="s">
        <v>5694</v>
      </c>
      <c r="B596" s="197">
        <v>291</v>
      </c>
      <c r="C596" s="198">
        <v>45937.720590277801</v>
      </c>
      <c r="D596" s="197" t="s">
        <v>3908</v>
      </c>
      <c r="E596" s="197" t="s">
        <v>4947</v>
      </c>
      <c r="F596" s="197" t="s">
        <v>5695</v>
      </c>
      <c r="G596" s="200">
        <v>1.25</v>
      </c>
      <c r="H596" s="190">
        <v>18750</v>
      </c>
    </row>
    <row r="597" spans="1:8" ht="24" x14ac:dyDescent="0.25">
      <c r="A597" s="184" t="s">
        <v>5696</v>
      </c>
      <c r="B597" s="197">
        <v>196</v>
      </c>
      <c r="C597" s="198">
        <v>45932.526006944398</v>
      </c>
      <c r="D597" s="197" t="s">
        <v>1756</v>
      </c>
      <c r="E597" s="197" t="s">
        <v>4997</v>
      </c>
      <c r="F597" s="197">
        <v>400</v>
      </c>
      <c r="G597" s="200">
        <v>45</v>
      </c>
      <c r="H597" s="190">
        <v>18000</v>
      </c>
    </row>
    <row r="598" spans="1:8" ht="84" x14ac:dyDescent="0.25">
      <c r="A598" s="184" t="s">
        <v>5697</v>
      </c>
      <c r="B598" s="197">
        <v>291</v>
      </c>
      <c r="C598" s="198">
        <v>45940.682997685202</v>
      </c>
      <c r="D598" s="197" t="s">
        <v>5145</v>
      </c>
      <c r="E598" s="197" t="s">
        <v>5146</v>
      </c>
      <c r="F598" s="197" t="s">
        <v>5698</v>
      </c>
      <c r="G598" s="200" t="s">
        <v>5699</v>
      </c>
      <c r="H598" s="190">
        <v>20155</v>
      </c>
    </row>
    <row r="599" spans="1:8" ht="36" x14ac:dyDescent="0.25">
      <c r="A599" s="184" t="s">
        <v>5700</v>
      </c>
      <c r="B599" s="197">
        <v>115</v>
      </c>
      <c r="C599" s="198">
        <v>45932.680844907401</v>
      </c>
      <c r="D599" s="197" t="s">
        <v>5004</v>
      </c>
      <c r="E599" s="197" t="s">
        <v>5005</v>
      </c>
      <c r="F599" s="197">
        <v>11</v>
      </c>
      <c r="G599" s="200">
        <v>1000</v>
      </c>
      <c r="H599" s="190">
        <v>11000</v>
      </c>
    </row>
    <row r="600" spans="1:8" ht="24" x14ac:dyDescent="0.25">
      <c r="A600" s="184" t="s">
        <v>5701</v>
      </c>
      <c r="B600" s="197">
        <v>169</v>
      </c>
      <c r="C600" s="198">
        <v>45952.492754629602</v>
      </c>
      <c r="D600" s="197" t="s">
        <v>993</v>
      </c>
      <c r="E600" s="197" t="s">
        <v>4830</v>
      </c>
      <c r="F600" s="197">
        <v>1</v>
      </c>
      <c r="G600" s="200">
        <v>4725</v>
      </c>
      <c r="H600" s="190">
        <v>4725</v>
      </c>
    </row>
    <row r="601" spans="1:8" ht="24" x14ac:dyDescent="0.25">
      <c r="A601" s="184" t="s">
        <v>5617</v>
      </c>
      <c r="B601" s="197">
        <v>267</v>
      </c>
      <c r="C601" s="198">
        <v>45958.410787036999</v>
      </c>
      <c r="D601" s="197" t="s">
        <v>5618</v>
      </c>
      <c r="E601" s="197" t="s">
        <v>5619</v>
      </c>
      <c r="F601" s="197">
        <v>4</v>
      </c>
      <c r="G601" s="200">
        <v>970</v>
      </c>
      <c r="H601" s="190">
        <v>3880</v>
      </c>
    </row>
    <row r="602" spans="1:8" ht="72" x14ac:dyDescent="0.25">
      <c r="A602" s="184" t="s">
        <v>5702</v>
      </c>
      <c r="B602" s="197">
        <v>241</v>
      </c>
      <c r="C602" s="198">
        <v>45947.673900463</v>
      </c>
      <c r="D602" s="197" t="s">
        <v>1412</v>
      </c>
      <c r="E602" s="197" t="s">
        <v>5132</v>
      </c>
      <c r="F602" s="197" t="s">
        <v>5703</v>
      </c>
      <c r="G602" s="200" t="s">
        <v>5704</v>
      </c>
      <c r="H602" s="190">
        <v>19400</v>
      </c>
    </row>
    <row r="603" spans="1:8" ht="72" x14ac:dyDescent="0.25">
      <c r="A603" s="184" t="s">
        <v>5705</v>
      </c>
      <c r="B603" s="197">
        <v>121</v>
      </c>
      <c r="C603" s="198">
        <v>45959.464004629597</v>
      </c>
      <c r="D603" s="197" t="s">
        <v>5706</v>
      </c>
      <c r="E603" s="197" t="s">
        <v>5707</v>
      </c>
      <c r="F603" s="197">
        <v>600</v>
      </c>
      <c r="G603" s="200">
        <v>31.5</v>
      </c>
      <c r="H603" s="190">
        <v>18900</v>
      </c>
    </row>
    <row r="604" spans="1:8" ht="24" x14ac:dyDescent="0.25">
      <c r="A604" s="184" t="s">
        <v>5708</v>
      </c>
      <c r="B604" s="197">
        <v>299</v>
      </c>
      <c r="C604" s="198">
        <v>45933.596979166701</v>
      </c>
      <c r="D604" s="197" t="s">
        <v>3232</v>
      </c>
      <c r="E604" s="197" t="s">
        <v>4839</v>
      </c>
      <c r="F604" s="197">
        <v>5</v>
      </c>
      <c r="G604" s="200">
        <v>520.04999999999995</v>
      </c>
      <c r="H604" s="190">
        <v>2600.1</v>
      </c>
    </row>
    <row r="605" spans="1:8" x14ac:dyDescent="0.25">
      <c r="A605" s="184" t="s">
        <v>5709</v>
      </c>
      <c r="B605" s="197">
        <v>169</v>
      </c>
      <c r="C605" s="198">
        <v>45953.3812847222</v>
      </c>
      <c r="D605" s="197" t="s">
        <v>3232</v>
      </c>
      <c r="E605" s="197" t="s">
        <v>4839</v>
      </c>
      <c r="F605" s="197">
        <v>1</v>
      </c>
      <c r="G605" s="200">
        <v>6753.54</v>
      </c>
      <c r="H605" s="190">
        <v>6753.54</v>
      </c>
    </row>
    <row r="606" spans="1:8" ht="48" x14ac:dyDescent="0.25">
      <c r="A606" s="184" t="s">
        <v>5710</v>
      </c>
      <c r="B606" s="197">
        <v>196</v>
      </c>
      <c r="C606" s="198">
        <v>45937.715393518498</v>
      </c>
      <c r="D606" s="197" t="s">
        <v>5711</v>
      </c>
      <c r="E606" s="197" t="s">
        <v>5605</v>
      </c>
      <c r="F606" s="197">
        <v>1</v>
      </c>
      <c r="G606" s="200">
        <v>16200</v>
      </c>
      <c r="H606" s="190">
        <v>16200</v>
      </c>
    </row>
    <row r="607" spans="1:8" ht="72" x14ac:dyDescent="0.25">
      <c r="A607" s="184" t="s">
        <v>5712</v>
      </c>
      <c r="B607" s="197">
        <v>171</v>
      </c>
      <c r="C607" s="198">
        <v>45937.721423611103</v>
      </c>
      <c r="D607" s="197" t="s">
        <v>5713</v>
      </c>
      <c r="E607" s="197" t="s">
        <v>5634</v>
      </c>
      <c r="F607" s="197" t="s">
        <v>5714</v>
      </c>
      <c r="G607" s="200" t="s">
        <v>5715</v>
      </c>
      <c r="H607" s="190">
        <v>17994</v>
      </c>
    </row>
    <row r="608" spans="1:8" ht="36" x14ac:dyDescent="0.25">
      <c r="A608" s="184" t="s">
        <v>5716</v>
      </c>
      <c r="B608" s="197">
        <v>12</v>
      </c>
      <c r="C608" s="198">
        <v>45959.434328703697</v>
      </c>
      <c r="D608" s="197" t="s">
        <v>4396</v>
      </c>
      <c r="E608" s="197" t="s">
        <v>5717</v>
      </c>
      <c r="F608" s="197">
        <v>22</v>
      </c>
      <c r="G608" s="200">
        <v>335</v>
      </c>
      <c r="H608" s="190">
        <v>7370</v>
      </c>
    </row>
    <row r="609" spans="1:8" ht="36" x14ac:dyDescent="0.25">
      <c r="A609" s="184" t="s">
        <v>5718</v>
      </c>
      <c r="B609" s="197">
        <v>299</v>
      </c>
      <c r="C609" s="198">
        <v>45937.723194444399</v>
      </c>
      <c r="D609" s="197" t="s">
        <v>2592</v>
      </c>
      <c r="E609" s="197" t="s">
        <v>5054</v>
      </c>
      <c r="F609" s="197" t="s">
        <v>5719</v>
      </c>
      <c r="G609" s="200" t="s">
        <v>5720</v>
      </c>
      <c r="H609" s="190">
        <v>5685</v>
      </c>
    </row>
    <row r="610" spans="1:8" ht="132" x14ac:dyDescent="0.25">
      <c r="A610" s="184" t="s">
        <v>5721</v>
      </c>
      <c r="B610" s="197">
        <v>171</v>
      </c>
      <c r="C610" s="198">
        <v>45938.715023148201</v>
      </c>
      <c r="D610" s="197" t="s">
        <v>2367</v>
      </c>
      <c r="E610" s="197" t="s">
        <v>5670</v>
      </c>
      <c r="F610" s="197" t="s">
        <v>5722</v>
      </c>
      <c r="G610" s="200" t="s">
        <v>5723</v>
      </c>
      <c r="H610" s="190">
        <v>24703</v>
      </c>
    </row>
    <row r="611" spans="1:8" ht="36" x14ac:dyDescent="0.25">
      <c r="A611" s="184" t="s">
        <v>5724</v>
      </c>
      <c r="B611" s="197">
        <v>292</v>
      </c>
      <c r="C611" s="198">
        <v>45933.598726851902</v>
      </c>
      <c r="D611" s="197" t="s">
        <v>3352</v>
      </c>
      <c r="E611" s="197" t="s">
        <v>5301</v>
      </c>
      <c r="F611" s="197" t="s">
        <v>5725</v>
      </c>
      <c r="G611" s="200" t="s">
        <v>5726</v>
      </c>
      <c r="H611" s="190">
        <v>13000</v>
      </c>
    </row>
    <row r="612" spans="1:8" ht="24" x14ac:dyDescent="0.25">
      <c r="A612" s="184" t="s">
        <v>5727</v>
      </c>
      <c r="B612" s="197">
        <v>121</v>
      </c>
      <c r="C612" s="198">
        <v>45946.705717592602</v>
      </c>
      <c r="D612" s="197" t="s">
        <v>4275</v>
      </c>
      <c r="E612" s="197" t="s">
        <v>5728</v>
      </c>
      <c r="F612" s="197">
        <v>100</v>
      </c>
      <c r="G612" s="200">
        <v>83.25</v>
      </c>
      <c r="H612" s="190">
        <v>8325</v>
      </c>
    </row>
    <row r="613" spans="1:8" ht="60" x14ac:dyDescent="0.25">
      <c r="A613" s="184" t="s">
        <v>5729</v>
      </c>
      <c r="B613" s="197">
        <v>171</v>
      </c>
      <c r="C613" s="198">
        <v>45951.542893518497</v>
      </c>
      <c r="D613" s="197" t="s">
        <v>5077</v>
      </c>
      <c r="E613" s="197" t="s">
        <v>4881</v>
      </c>
      <c r="F613" s="197">
        <v>1</v>
      </c>
      <c r="G613" s="200">
        <v>21230.09</v>
      </c>
      <c r="H613" s="190">
        <v>21230.09</v>
      </c>
    </row>
    <row r="614" spans="1:8" ht="48" x14ac:dyDescent="0.25">
      <c r="A614" s="184" t="s">
        <v>5730</v>
      </c>
      <c r="B614" s="197">
        <v>241</v>
      </c>
      <c r="C614" s="198">
        <v>45947.674745370401</v>
      </c>
      <c r="D614" s="197" t="s">
        <v>5199</v>
      </c>
      <c r="E614" s="197" t="s">
        <v>5200</v>
      </c>
      <c r="F614" s="197">
        <v>700</v>
      </c>
      <c r="G614" s="200">
        <v>30.16</v>
      </c>
      <c r="H614" s="190">
        <v>21112</v>
      </c>
    </row>
    <row r="615" spans="1:8" ht="120" x14ac:dyDescent="0.25">
      <c r="A615" s="184" t="s">
        <v>5731</v>
      </c>
      <c r="B615" s="197">
        <v>196</v>
      </c>
      <c r="C615" s="198">
        <v>45940.6715162037</v>
      </c>
      <c r="D615" s="197" t="s">
        <v>5732</v>
      </c>
      <c r="E615" s="197" t="s">
        <v>5733</v>
      </c>
      <c r="F615" s="197" t="s">
        <v>5734</v>
      </c>
      <c r="G615" s="200" t="s">
        <v>5735</v>
      </c>
      <c r="H615" s="190">
        <v>8700</v>
      </c>
    </row>
    <row r="616" spans="1:8" ht="48" x14ac:dyDescent="0.25">
      <c r="A616" s="184" t="s">
        <v>5736</v>
      </c>
      <c r="B616" s="197">
        <v>171</v>
      </c>
      <c r="C616" s="198">
        <v>45944.606793981497</v>
      </c>
      <c r="D616" s="197" t="s">
        <v>5737</v>
      </c>
      <c r="E616" s="197" t="s">
        <v>5136</v>
      </c>
      <c r="F616" s="197">
        <v>1</v>
      </c>
      <c r="G616" s="200">
        <v>3750</v>
      </c>
      <c r="H616" s="190">
        <v>3750</v>
      </c>
    </row>
    <row r="617" spans="1:8" x14ac:dyDescent="0.25">
      <c r="A617" s="209" t="s">
        <v>5741</v>
      </c>
      <c r="B617" s="209"/>
      <c r="C617" s="209"/>
      <c r="D617" s="209"/>
      <c r="E617" s="209"/>
      <c r="F617" s="209"/>
      <c r="G617" s="209"/>
      <c r="H617" s="209"/>
    </row>
    <row r="618" spans="1:8" ht="36" x14ac:dyDescent="0.25">
      <c r="A618" s="213" t="s">
        <v>5742</v>
      </c>
      <c r="B618" s="214">
        <v>326</v>
      </c>
      <c r="C618" s="215">
        <v>45986.7122453704</v>
      </c>
      <c r="D618" s="213" t="s">
        <v>917</v>
      </c>
      <c r="E618" s="213" t="s">
        <v>5743</v>
      </c>
      <c r="F618" s="216">
        <v>57</v>
      </c>
      <c r="G618" s="217">
        <v>317.23</v>
      </c>
      <c r="H618" s="218">
        <v>18082.68</v>
      </c>
    </row>
    <row r="619" spans="1:8" ht="48" x14ac:dyDescent="0.25">
      <c r="A619" s="213" t="s">
        <v>5744</v>
      </c>
      <c r="B619" s="214">
        <v>171</v>
      </c>
      <c r="C619" s="215">
        <v>45967.451770833301</v>
      </c>
      <c r="D619" s="213" t="s">
        <v>2440</v>
      </c>
      <c r="E619" s="213" t="s">
        <v>4799</v>
      </c>
      <c r="F619" s="216">
        <v>4</v>
      </c>
      <c r="G619" s="217">
        <v>4980</v>
      </c>
      <c r="H619" s="218">
        <v>19920</v>
      </c>
    </row>
    <row r="620" spans="1:8" ht="84" x14ac:dyDescent="0.25">
      <c r="A620" s="213" t="s">
        <v>5745</v>
      </c>
      <c r="B620" s="214">
        <v>171</v>
      </c>
      <c r="C620" s="215">
        <v>45981.817395833299</v>
      </c>
      <c r="D620" s="213" t="s">
        <v>5746</v>
      </c>
      <c r="E620" s="213" t="s">
        <v>5747</v>
      </c>
      <c r="F620" s="216" t="s">
        <v>5748</v>
      </c>
      <c r="G620" s="216" t="s">
        <v>5749</v>
      </c>
      <c r="H620" s="218">
        <v>24775</v>
      </c>
    </row>
    <row r="621" spans="1:8" ht="216" x14ac:dyDescent="0.25">
      <c r="A621" s="213" t="s">
        <v>5750</v>
      </c>
      <c r="B621" s="214">
        <v>171</v>
      </c>
      <c r="C621" s="215">
        <v>45980.735474537003</v>
      </c>
      <c r="D621" s="213" t="s">
        <v>4609</v>
      </c>
      <c r="E621" s="213" t="s">
        <v>4799</v>
      </c>
      <c r="F621" s="216" t="s">
        <v>4958</v>
      </c>
      <c r="G621" s="216" t="s">
        <v>5751</v>
      </c>
      <c r="H621" s="219">
        <v>8660</v>
      </c>
    </row>
    <row r="622" spans="1:8" ht="156" x14ac:dyDescent="0.25">
      <c r="A622" s="213" t="s">
        <v>5752</v>
      </c>
      <c r="B622" s="214">
        <v>171</v>
      </c>
      <c r="C622" s="215">
        <v>45989.673981481501</v>
      </c>
      <c r="D622" s="213" t="s">
        <v>2440</v>
      </c>
      <c r="E622" s="213" t="s">
        <v>4799</v>
      </c>
      <c r="F622" s="216" t="s">
        <v>5753</v>
      </c>
      <c r="G622" s="216" t="s">
        <v>5754</v>
      </c>
      <c r="H622" s="219">
        <v>24775</v>
      </c>
    </row>
    <row r="623" spans="1:8" ht="96" x14ac:dyDescent="0.25">
      <c r="A623" s="213" t="s">
        <v>5755</v>
      </c>
      <c r="B623" s="214">
        <v>169</v>
      </c>
      <c r="C623" s="215">
        <v>45967.794780092598</v>
      </c>
      <c r="D623" s="213" t="s">
        <v>2436</v>
      </c>
      <c r="E623" s="213" t="s">
        <v>5756</v>
      </c>
      <c r="F623" s="216">
        <v>1</v>
      </c>
      <c r="G623" s="217">
        <v>22985</v>
      </c>
      <c r="H623" s="219">
        <v>22985</v>
      </c>
    </row>
    <row r="624" spans="1:8" ht="48" x14ac:dyDescent="0.25">
      <c r="A624" s="213" t="s">
        <v>5757</v>
      </c>
      <c r="B624" s="214">
        <v>151</v>
      </c>
      <c r="C624" s="215">
        <v>45973.378368055601</v>
      </c>
      <c r="D624" s="213" t="s">
        <v>5758</v>
      </c>
      <c r="E624" s="213" t="s">
        <v>5759</v>
      </c>
      <c r="F624" s="216">
        <v>7</v>
      </c>
      <c r="G624" s="217">
        <v>1570</v>
      </c>
      <c r="H624" s="219">
        <v>10990</v>
      </c>
    </row>
    <row r="625" spans="1:8" ht="24" x14ac:dyDescent="0.25">
      <c r="A625" s="213" t="s">
        <v>5760</v>
      </c>
      <c r="B625" s="214">
        <v>266</v>
      </c>
      <c r="C625" s="215">
        <v>45987.797268518501</v>
      </c>
      <c r="D625" s="213" t="s">
        <v>1723</v>
      </c>
      <c r="E625" s="213" t="s">
        <v>5367</v>
      </c>
      <c r="F625" s="216">
        <v>300</v>
      </c>
      <c r="G625" s="217">
        <v>5.0679999999999996</v>
      </c>
      <c r="H625" s="219">
        <v>1520.4</v>
      </c>
    </row>
    <row r="626" spans="1:8" ht="24" x14ac:dyDescent="0.25">
      <c r="A626" s="213" t="s">
        <v>5761</v>
      </c>
      <c r="B626" s="214">
        <v>266</v>
      </c>
      <c r="C626" s="215">
        <v>45973.613564814797</v>
      </c>
      <c r="D626" s="213" t="s">
        <v>1723</v>
      </c>
      <c r="E626" s="213" t="s">
        <v>5367</v>
      </c>
      <c r="F626" s="216">
        <v>65</v>
      </c>
      <c r="G626" s="217">
        <v>55.41</v>
      </c>
      <c r="H626" s="219">
        <v>3601.65</v>
      </c>
    </row>
    <row r="627" spans="1:8" ht="24" x14ac:dyDescent="0.25">
      <c r="A627" s="213" t="s">
        <v>5762</v>
      </c>
      <c r="B627" s="214">
        <v>266</v>
      </c>
      <c r="C627" s="215">
        <v>45975.461365740703</v>
      </c>
      <c r="D627" s="213" t="s">
        <v>1729</v>
      </c>
      <c r="E627" s="213" t="s">
        <v>5763</v>
      </c>
      <c r="F627" s="216">
        <v>74</v>
      </c>
      <c r="G627" s="217">
        <v>66.894999999999996</v>
      </c>
      <c r="H627" s="219">
        <v>4950.2299999999996</v>
      </c>
    </row>
    <row r="628" spans="1:8" ht="36" x14ac:dyDescent="0.25">
      <c r="A628" s="213" t="s">
        <v>5764</v>
      </c>
      <c r="B628" s="214">
        <v>266</v>
      </c>
      <c r="C628" s="215">
        <v>45975.625208333302</v>
      </c>
      <c r="D628" s="213" t="s">
        <v>1816</v>
      </c>
      <c r="E628" s="213" t="s">
        <v>5765</v>
      </c>
      <c r="F628" s="216">
        <v>200</v>
      </c>
      <c r="G628" s="217">
        <v>7.8</v>
      </c>
      <c r="H628" s="219">
        <v>1560</v>
      </c>
    </row>
    <row r="629" spans="1:8" ht="84" x14ac:dyDescent="0.25">
      <c r="A629" s="213" t="s">
        <v>5766</v>
      </c>
      <c r="B629" s="214">
        <v>322</v>
      </c>
      <c r="C629" s="215">
        <v>45978.4370486111</v>
      </c>
      <c r="D629" s="213" t="s">
        <v>1837</v>
      </c>
      <c r="E629" s="213" t="s">
        <v>5272</v>
      </c>
      <c r="F629" s="216" t="s">
        <v>5767</v>
      </c>
      <c r="G629" s="216" t="s">
        <v>5768</v>
      </c>
      <c r="H629" s="219">
        <v>12465</v>
      </c>
    </row>
    <row r="630" spans="1:8" ht="24" x14ac:dyDescent="0.25">
      <c r="A630" s="213" t="s">
        <v>5769</v>
      </c>
      <c r="B630" s="214">
        <v>266</v>
      </c>
      <c r="C630" s="215">
        <v>45987.832349536999</v>
      </c>
      <c r="D630" s="213" t="s">
        <v>2790</v>
      </c>
      <c r="E630" s="213" t="s">
        <v>5770</v>
      </c>
      <c r="F630" s="216">
        <v>600</v>
      </c>
      <c r="G630" s="217">
        <v>2.7</v>
      </c>
      <c r="H630" s="219">
        <v>1620</v>
      </c>
    </row>
    <row r="631" spans="1:8" ht="48" x14ac:dyDescent="0.25">
      <c r="A631" s="213" t="s">
        <v>5771</v>
      </c>
      <c r="B631" s="214">
        <v>266</v>
      </c>
      <c r="C631" s="215">
        <v>45978.374710648102</v>
      </c>
      <c r="D631" s="213" t="s">
        <v>1723</v>
      </c>
      <c r="E631" s="213" t="s">
        <v>5340</v>
      </c>
      <c r="F631" s="216">
        <v>100</v>
      </c>
      <c r="G631" s="217">
        <v>12.59</v>
      </c>
      <c r="H631" s="219">
        <v>1259</v>
      </c>
    </row>
    <row r="632" spans="1:8" ht="36" x14ac:dyDescent="0.25">
      <c r="A632" s="213" t="s">
        <v>5772</v>
      </c>
      <c r="B632" s="214">
        <v>266</v>
      </c>
      <c r="C632" s="215">
        <v>45975.4991435185</v>
      </c>
      <c r="D632" s="213" t="s">
        <v>1816</v>
      </c>
      <c r="E632" s="213" t="s">
        <v>5765</v>
      </c>
      <c r="F632" s="216">
        <v>100</v>
      </c>
      <c r="G632" s="217">
        <v>14.3</v>
      </c>
      <c r="H632" s="219">
        <v>1430</v>
      </c>
    </row>
    <row r="633" spans="1:8" ht="36" x14ac:dyDescent="0.25">
      <c r="A633" s="213" t="s">
        <v>5773</v>
      </c>
      <c r="B633" s="214">
        <v>162</v>
      </c>
      <c r="C633" s="215">
        <v>45974.715370370403</v>
      </c>
      <c r="D633" s="213" t="s">
        <v>5774</v>
      </c>
      <c r="E633" s="213" t="s">
        <v>5775</v>
      </c>
      <c r="F633" s="216" t="s">
        <v>5776</v>
      </c>
      <c r="G633" s="216" t="s">
        <v>5777</v>
      </c>
      <c r="H633" s="219">
        <v>10000</v>
      </c>
    </row>
    <row r="634" spans="1:8" x14ac:dyDescent="0.25">
      <c r="A634" s="213" t="s">
        <v>5778</v>
      </c>
      <c r="B634" s="214">
        <v>266</v>
      </c>
      <c r="C634" s="215">
        <v>45973.557858796303</v>
      </c>
      <c r="D634" s="213" t="s">
        <v>2802</v>
      </c>
      <c r="E634" s="213" t="s">
        <v>5378</v>
      </c>
      <c r="F634" s="216">
        <v>100</v>
      </c>
      <c r="G634" s="217">
        <v>24.99</v>
      </c>
      <c r="H634" s="219">
        <v>2499</v>
      </c>
    </row>
    <row r="635" spans="1:8" ht="60" x14ac:dyDescent="0.25">
      <c r="A635" s="213" t="s">
        <v>5779</v>
      </c>
      <c r="B635" s="214">
        <v>266</v>
      </c>
      <c r="C635" s="215">
        <v>45975.652754629598</v>
      </c>
      <c r="D635" s="213" t="s">
        <v>1723</v>
      </c>
      <c r="E635" s="213" t="s">
        <v>5340</v>
      </c>
      <c r="F635" s="216">
        <v>150</v>
      </c>
      <c r="G635" s="217">
        <v>82.7</v>
      </c>
      <c r="H635" s="219">
        <v>12405</v>
      </c>
    </row>
    <row r="636" spans="1:8" ht="36" x14ac:dyDescent="0.25">
      <c r="A636" s="213" t="s">
        <v>5780</v>
      </c>
      <c r="B636" s="214">
        <v>266</v>
      </c>
      <c r="C636" s="215">
        <v>45978.398877314801</v>
      </c>
      <c r="D636" s="213" t="s">
        <v>1723</v>
      </c>
      <c r="E636" s="213" t="s">
        <v>5340</v>
      </c>
      <c r="F636" s="216">
        <v>500</v>
      </c>
      <c r="G636" s="217">
        <v>5.93</v>
      </c>
      <c r="H636" s="219">
        <v>2965</v>
      </c>
    </row>
    <row r="637" spans="1:8" ht="24" x14ac:dyDescent="0.25">
      <c r="A637" s="213" t="s">
        <v>5781</v>
      </c>
      <c r="B637" s="214">
        <v>185</v>
      </c>
      <c r="C637" s="215">
        <v>45985.807210648098</v>
      </c>
      <c r="D637" s="213" t="s">
        <v>5782</v>
      </c>
      <c r="E637" s="213" t="s">
        <v>5783</v>
      </c>
      <c r="F637" s="216">
        <v>1</v>
      </c>
      <c r="G637" s="217">
        <v>11840</v>
      </c>
      <c r="H637" s="219">
        <v>11840</v>
      </c>
    </row>
    <row r="638" spans="1:8" ht="36" x14ac:dyDescent="0.25">
      <c r="A638" s="213" t="s">
        <v>5784</v>
      </c>
      <c r="B638" s="214">
        <v>266</v>
      </c>
      <c r="C638" s="215">
        <v>45987.814340277801</v>
      </c>
      <c r="D638" s="213" t="s">
        <v>2790</v>
      </c>
      <c r="E638" s="213" t="s">
        <v>5770</v>
      </c>
      <c r="F638" s="216">
        <v>1500</v>
      </c>
      <c r="G638" s="217">
        <v>2.65</v>
      </c>
      <c r="H638" s="219">
        <v>3975</v>
      </c>
    </row>
    <row r="639" spans="1:8" ht="24" x14ac:dyDescent="0.25">
      <c r="A639" s="213" t="s">
        <v>5785</v>
      </c>
      <c r="B639" s="214">
        <v>266</v>
      </c>
      <c r="C639" s="215">
        <v>45975.397291666697</v>
      </c>
      <c r="D639" s="213" t="s">
        <v>1723</v>
      </c>
      <c r="E639" s="213" t="s">
        <v>5340</v>
      </c>
      <c r="F639" s="216">
        <v>200</v>
      </c>
      <c r="G639" s="217">
        <v>23.387</v>
      </c>
      <c r="H639" s="219">
        <v>4677.3999999999996</v>
      </c>
    </row>
    <row r="640" spans="1:8" ht="24" x14ac:dyDescent="0.25">
      <c r="A640" s="213" t="s">
        <v>5786</v>
      </c>
      <c r="B640" s="214">
        <v>165</v>
      </c>
      <c r="C640" s="215">
        <v>45981.785497685203</v>
      </c>
      <c r="D640" s="213" t="s">
        <v>5318</v>
      </c>
      <c r="E640" s="213" t="s">
        <v>5319</v>
      </c>
      <c r="F640" s="216">
        <v>1</v>
      </c>
      <c r="G640" s="217">
        <v>11565.66</v>
      </c>
      <c r="H640" s="219">
        <v>11565.66</v>
      </c>
    </row>
    <row r="641" spans="1:8" ht="24" x14ac:dyDescent="0.25">
      <c r="A641" s="213" t="s">
        <v>5787</v>
      </c>
      <c r="B641" s="214">
        <v>322</v>
      </c>
      <c r="C641" s="215">
        <v>45989.667928240699</v>
      </c>
      <c r="D641" s="213" t="s">
        <v>5788</v>
      </c>
      <c r="E641" s="213" t="s">
        <v>5789</v>
      </c>
      <c r="F641" s="216">
        <v>1</v>
      </c>
      <c r="G641" s="217">
        <v>2930</v>
      </c>
      <c r="H641" s="219">
        <v>2930</v>
      </c>
    </row>
    <row r="642" spans="1:8" ht="24" x14ac:dyDescent="0.25">
      <c r="A642" s="213" t="s">
        <v>5790</v>
      </c>
      <c r="B642" s="214">
        <v>266</v>
      </c>
      <c r="C642" s="215">
        <v>45975.3745949074</v>
      </c>
      <c r="D642" s="213" t="s">
        <v>1723</v>
      </c>
      <c r="E642" s="213" t="s">
        <v>5340</v>
      </c>
      <c r="F642" s="216">
        <v>10</v>
      </c>
      <c r="G642" s="217">
        <v>110.9</v>
      </c>
      <c r="H642" s="219">
        <v>1109</v>
      </c>
    </row>
    <row r="643" spans="1:8" ht="24" x14ac:dyDescent="0.25">
      <c r="A643" s="213" t="s">
        <v>5791</v>
      </c>
      <c r="B643" s="214">
        <v>266</v>
      </c>
      <c r="C643" s="215">
        <v>45973.588344907403</v>
      </c>
      <c r="D643" s="213" t="s">
        <v>2786</v>
      </c>
      <c r="E643" s="213" t="s">
        <v>5792</v>
      </c>
      <c r="F643" s="216">
        <v>75</v>
      </c>
      <c r="G643" s="217">
        <v>98.19</v>
      </c>
      <c r="H643" s="219">
        <v>7364.25</v>
      </c>
    </row>
    <row r="644" spans="1:8" ht="24" x14ac:dyDescent="0.25">
      <c r="A644" s="213" t="s">
        <v>5793</v>
      </c>
      <c r="B644" s="214">
        <v>266</v>
      </c>
      <c r="C644" s="215">
        <v>45978.418090277803</v>
      </c>
      <c r="D644" s="213" t="s">
        <v>1723</v>
      </c>
      <c r="E644" s="213" t="s">
        <v>5340</v>
      </c>
      <c r="F644" s="216">
        <v>200</v>
      </c>
      <c r="G644" s="217">
        <v>8.9550000000000001</v>
      </c>
      <c r="H644" s="219">
        <v>1791</v>
      </c>
    </row>
    <row r="645" spans="1:8" ht="60" x14ac:dyDescent="0.25">
      <c r="A645" s="213" t="s">
        <v>5794</v>
      </c>
      <c r="B645" s="214">
        <v>171</v>
      </c>
      <c r="C645" s="215">
        <v>45985.760787036997</v>
      </c>
      <c r="D645" s="213" t="s">
        <v>5795</v>
      </c>
      <c r="E645" s="213" t="s">
        <v>5796</v>
      </c>
      <c r="F645" s="216">
        <v>1</v>
      </c>
      <c r="G645" s="217">
        <v>1380</v>
      </c>
      <c r="H645" s="219">
        <v>1380</v>
      </c>
    </row>
    <row r="646" spans="1:8" ht="24" x14ac:dyDescent="0.25">
      <c r="A646" s="213" t="s">
        <v>5797</v>
      </c>
      <c r="B646" s="214">
        <v>266</v>
      </c>
      <c r="C646" s="215">
        <v>45988.6003935185</v>
      </c>
      <c r="D646" s="213" t="s">
        <v>1723</v>
      </c>
      <c r="E646" s="213" t="s">
        <v>5340</v>
      </c>
      <c r="F646" s="216">
        <v>3000</v>
      </c>
      <c r="G646" s="217">
        <v>1.875</v>
      </c>
      <c r="H646" s="219">
        <v>5625</v>
      </c>
    </row>
    <row r="647" spans="1:8" ht="36" x14ac:dyDescent="0.25">
      <c r="A647" s="213" t="s">
        <v>5798</v>
      </c>
      <c r="B647" s="214">
        <v>266</v>
      </c>
      <c r="C647" s="215">
        <v>45975.407233796301</v>
      </c>
      <c r="D647" s="213" t="s">
        <v>1729</v>
      </c>
      <c r="E647" s="213" t="s">
        <v>5763</v>
      </c>
      <c r="F647" s="216">
        <v>300</v>
      </c>
      <c r="G647" s="217">
        <v>4.5220000000000002</v>
      </c>
      <c r="H647" s="219">
        <v>1356.6</v>
      </c>
    </row>
    <row r="648" spans="1:8" ht="36" x14ac:dyDescent="0.25">
      <c r="A648" s="213" t="s">
        <v>5799</v>
      </c>
      <c r="B648" s="214">
        <v>329</v>
      </c>
      <c r="C648" s="215">
        <v>45971.546631944402</v>
      </c>
      <c r="D648" s="213" t="s">
        <v>4674</v>
      </c>
      <c r="E648" s="213" t="s">
        <v>5800</v>
      </c>
      <c r="F648" s="216">
        <v>1</v>
      </c>
      <c r="G648" s="217">
        <v>1815</v>
      </c>
      <c r="H648" s="219">
        <v>1815</v>
      </c>
    </row>
    <row r="649" spans="1:8" ht="96" x14ac:dyDescent="0.25">
      <c r="A649" s="213" t="s">
        <v>5801</v>
      </c>
      <c r="B649" s="214">
        <v>329</v>
      </c>
      <c r="C649" s="215">
        <v>45972.746550925898</v>
      </c>
      <c r="D649" s="213" t="s">
        <v>993</v>
      </c>
      <c r="E649" s="213" t="s">
        <v>4830</v>
      </c>
      <c r="F649" s="216" t="s">
        <v>4964</v>
      </c>
      <c r="G649" s="217" t="s">
        <v>5802</v>
      </c>
      <c r="H649" s="219">
        <v>23425</v>
      </c>
    </row>
    <row r="650" spans="1:8" ht="24" x14ac:dyDescent="0.25">
      <c r="A650" s="213" t="s">
        <v>5781</v>
      </c>
      <c r="B650" s="214">
        <v>185</v>
      </c>
      <c r="C650" s="215">
        <v>45985.807210648098</v>
      </c>
      <c r="D650" s="213" t="s">
        <v>5782</v>
      </c>
      <c r="E650" s="213" t="s">
        <v>5783</v>
      </c>
      <c r="F650" s="216">
        <v>1</v>
      </c>
      <c r="G650" s="217">
        <v>11840</v>
      </c>
      <c r="H650" s="219">
        <v>11840</v>
      </c>
    </row>
    <row r="651" spans="1:8" ht="60" x14ac:dyDescent="0.25">
      <c r="A651" s="213" t="s">
        <v>5803</v>
      </c>
      <c r="B651" s="214">
        <v>171</v>
      </c>
      <c r="C651" s="215">
        <v>45972.548576388901</v>
      </c>
      <c r="D651" s="213" t="s">
        <v>2884</v>
      </c>
      <c r="E651" s="213" t="s">
        <v>4881</v>
      </c>
      <c r="F651" s="216" t="s">
        <v>4815</v>
      </c>
      <c r="G651" s="217" t="s">
        <v>5804</v>
      </c>
      <c r="H651" s="219">
        <v>20350.009999999998</v>
      </c>
    </row>
    <row r="652" spans="1:8" ht="24" x14ac:dyDescent="0.25">
      <c r="A652" s="213" t="s">
        <v>5805</v>
      </c>
      <c r="B652" s="214">
        <v>266</v>
      </c>
      <c r="C652" s="215">
        <v>45987.854236111103</v>
      </c>
      <c r="D652" s="213" t="s">
        <v>1723</v>
      </c>
      <c r="E652" s="213" t="s">
        <v>5367</v>
      </c>
      <c r="F652" s="216">
        <v>20</v>
      </c>
      <c r="G652" s="217">
        <v>86.2</v>
      </c>
      <c r="H652" s="219">
        <v>1724</v>
      </c>
    </row>
    <row r="653" spans="1:8" ht="24" x14ac:dyDescent="0.25">
      <c r="A653" s="213" t="s">
        <v>5806</v>
      </c>
      <c r="B653" s="214">
        <v>266</v>
      </c>
      <c r="C653" s="215">
        <v>45978.405868055597</v>
      </c>
      <c r="D653" s="213" t="s">
        <v>2802</v>
      </c>
      <c r="E653" s="213" t="s">
        <v>5378</v>
      </c>
      <c r="F653" s="216">
        <v>30</v>
      </c>
      <c r="G653" s="217">
        <v>38.619999999999997</v>
      </c>
      <c r="H653" s="219">
        <v>1158.5999999999999</v>
      </c>
    </row>
    <row r="654" spans="1:8" ht="24" x14ac:dyDescent="0.25">
      <c r="A654" s="213" t="s">
        <v>5807</v>
      </c>
      <c r="B654" s="214">
        <v>266</v>
      </c>
      <c r="C654" s="215">
        <v>45975.664317129602</v>
      </c>
      <c r="D654" s="213" t="s">
        <v>2790</v>
      </c>
      <c r="E654" s="213" t="s">
        <v>5770</v>
      </c>
      <c r="F654" s="216">
        <v>300</v>
      </c>
      <c r="G654" s="217">
        <v>6.6</v>
      </c>
      <c r="H654" s="219">
        <v>1980</v>
      </c>
    </row>
    <row r="655" spans="1:8" ht="48" x14ac:dyDescent="0.25">
      <c r="A655" s="213" t="s">
        <v>5808</v>
      </c>
      <c r="B655" s="214">
        <v>329</v>
      </c>
      <c r="C655" s="215">
        <v>45981.805335648103</v>
      </c>
      <c r="D655" s="213" t="s">
        <v>5492</v>
      </c>
      <c r="E655" s="213" t="s">
        <v>5493</v>
      </c>
      <c r="F655" s="216">
        <v>36</v>
      </c>
      <c r="G655" s="217">
        <v>590</v>
      </c>
      <c r="H655" s="219">
        <v>21240</v>
      </c>
    </row>
    <row r="656" spans="1:8" ht="24" x14ac:dyDescent="0.25">
      <c r="A656" s="213" t="s">
        <v>5809</v>
      </c>
      <c r="B656" s="214">
        <v>266</v>
      </c>
      <c r="C656" s="215">
        <v>45973.486921296302</v>
      </c>
      <c r="D656" s="213" t="s">
        <v>1723</v>
      </c>
      <c r="E656" s="213" t="s">
        <v>5340</v>
      </c>
      <c r="F656" s="216">
        <v>240</v>
      </c>
      <c r="G656" s="217">
        <v>5.4946000000000002</v>
      </c>
      <c r="H656" s="219">
        <v>1318.704</v>
      </c>
    </row>
    <row r="657" spans="1:8" ht="108" x14ac:dyDescent="0.25">
      <c r="A657" s="213" t="s">
        <v>5810</v>
      </c>
      <c r="B657" s="214">
        <v>121</v>
      </c>
      <c r="C657" s="215">
        <v>45980.509085648097</v>
      </c>
      <c r="D657" s="213" t="s">
        <v>5811</v>
      </c>
      <c r="E657" s="213" t="s">
        <v>5136</v>
      </c>
      <c r="F657" s="216" t="s">
        <v>5812</v>
      </c>
      <c r="G657" s="213" t="s">
        <v>5813</v>
      </c>
      <c r="H657" s="219">
        <v>6580</v>
      </c>
    </row>
    <row r="658" spans="1:8" ht="36" x14ac:dyDescent="0.25">
      <c r="A658" s="213" t="s">
        <v>5814</v>
      </c>
      <c r="B658" s="214">
        <v>171</v>
      </c>
      <c r="C658" s="215">
        <v>45985.555254629602</v>
      </c>
      <c r="D658" s="213" t="s">
        <v>5256</v>
      </c>
      <c r="E658" s="213" t="s">
        <v>5107</v>
      </c>
      <c r="F658" s="216" t="s">
        <v>5815</v>
      </c>
      <c r="G658" s="213" t="s">
        <v>5816</v>
      </c>
      <c r="H658" s="219">
        <v>18950</v>
      </c>
    </row>
    <row r="659" spans="1:8" ht="276" x14ac:dyDescent="0.25">
      <c r="A659" s="213" t="s">
        <v>5817</v>
      </c>
      <c r="B659" s="214">
        <v>171</v>
      </c>
      <c r="C659" s="215">
        <v>45968.361956018503</v>
      </c>
      <c r="D659" s="213" t="s">
        <v>2440</v>
      </c>
      <c r="E659" s="213" t="s">
        <v>4799</v>
      </c>
      <c r="F659" s="216" t="s">
        <v>5818</v>
      </c>
      <c r="G659" s="213" t="s">
        <v>5819</v>
      </c>
      <c r="H659" s="219">
        <v>24490.200099999998</v>
      </c>
    </row>
    <row r="660" spans="1:8" ht="48" x14ac:dyDescent="0.25">
      <c r="A660" s="213" t="s">
        <v>5820</v>
      </c>
      <c r="B660" s="214">
        <v>266</v>
      </c>
      <c r="C660" s="215">
        <v>45973.576631944401</v>
      </c>
      <c r="D660" s="213" t="s">
        <v>1723</v>
      </c>
      <c r="E660" s="213" t="s">
        <v>5340</v>
      </c>
      <c r="F660" s="216">
        <v>120</v>
      </c>
      <c r="G660" s="217">
        <v>12.59</v>
      </c>
      <c r="H660" s="219">
        <v>1510.8</v>
      </c>
    </row>
    <row r="661" spans="1:8" ht="36" x14ac:dyDescent="0.25">
      <c r="A661" s="213" t="s">
        <v>5821</v>
      </c>
      <c r="B661" s="214">
        <v>233</v>
      </c>
      <c r="C661" s="215">
        <v>45972.651516203703</v>
      </c>
      <c r="D661" s="213" t="s">
        <v>5625</v>
      </c>
      <c r="E661" s="213" t="s">
        <v>5626</v>
      </c>
      <c r="F661" s="216" t="s">
        <v>4815</v>
      </c>
      <c r="G661" s="217">
        <v>1025</v>
      </c>
      <c r="H661" s="219">
        <v>2050</v>
      </c>
    </row>
    <row r="662" spans="1:8" ht="36" x14ac:dyDescent="0.25">
      <c r="A662" s="213" t="s">
        <v>5822</v>
      </c>
      <c r="B662" s="214">
        <v>266</v>
      </c>
      <c r="C662" s="215">
        <v>45974.375590277799</v>
      </c>
      <c r="D662" s="213" t="s">
        <v>2802</v>
      </c>
      <c r="E662" s="213" t="s">
        <v>5378</v>
      </c>
      <c r="F662" s="216">
        <v>1500</v>
      </c>
      <c r="G662" s="217">
        <v>2</v>
      </c>
      <c r="H662" s="219">
        <v>3000</v>
      </c>
    </row>
    <row r="663" spans="1:8" ht="24" x14ac:dyDescent="0.25">
      <c r="A663" s="213" t="s">
        <v>5823</v>
      </c>
      <c r="B663" s="214">
        <v>165</v>
      </c>
      <c r="C663" s="215">
        <v>45981.777708333299</v>
      </c>
      <c r="D663" s="213" t="s">
        <v>5318</v>
      </c>
      <c r="E663" s="213" t="s">
        <v>5319</v>
      </c>
      <c r="F663" s="216">
        <v>1</v>
      </c>
      <c r="G663" s="217">
        <v>9131.34</v>
      </c>
      <c r="H663" s="219">
        <v>9131.34</v>
      </c>
    </row>
    <row r="664" spans="1:8" ht="24" x14ac:dyDescent="0.25">
      <c r="A664" s="213" t="s">
        <v>5824</v>
      </c>
      <c r="B664" s="214">
        <v>266</v>
      </c>
      <c r="C664" s="215">
        <v>45986.658344907402</v>
      </c>
      <c r="D664" s="213" t="s">
        <v>2786</v>
      </c>
      <c r="E664" s="213" t="s">
        <v>5792</v>
      </c>
      <c r="F664" s="216">
        <v>300</v>
      </c>
      <c r="G664" s="217">
        <v>13.545</v>
      </c>
      <c r="H664" s="219">
        <v>4063.5</v>
      </c>
    </row>
    <row r="665" spans="1:8" ht="36" x14ac:dyDescent="0.25">
      <c r="A665" s="213" t="s">
        <v>5825</v>
      </c>
      <c r="B665" s="214">
        <v>328</v>
      </c>
      <c r="C665" s="215">
        <v>45968.534861111097</v>
      </c>
      <c r="D665" s="213" t="s">
        <v>4663</v>
      </c>
      <c r="E665" s="213" t="s">
        <v>5826</v>
      </c>
      <c r="F665" s="216">
        <v>5</v>
      </c>
      <c r="G665" s="217">
        <v>4946</v>
      </c>
      <c r="H665" s="219">
        <v>24730</v>
      </c>
    </row>
    <row r="666" spans="1:8" ht="48" x14ac:dyDescent="0.25">
      <c r="A666" s="213" t="s">
        <v>5827</v>
      </c>
      <c r="B666" s="214">
        <v>158</v>
      </c>
      <c r="C666" s="215">
        <v>45974.395358796297</v>
      </c>
      <c r="D666" s="213" t="s">
        <v>2471</v>
      </c>
      <c r="E666" s="213" t="s">
        <v>5828</v>
      </c>
      <c r="F666" s="216" t="s">
        <v>5829</v>
      </c>
      <c r="G666" s="213" t="s">
        <v>5830</v>
      </c>
      <c r="H666" s="219">
        <v>3840</v>
      </c>
    </row>
    <row r="667" spans="1:8" ht="24" x14ac:dyDescent="0.25">
      <c r="A667" s="213" t="s">
        <v>5831</v>
      </c>
      <c r="B667" s="214">
        <v>266</v>
      </c>
      <c r="C667" s="215">
        <v>45988.606307870403</v>
      </c>
      <c r="D667" s="213" t="s">
        <v>2790</v>
      </c>
      <c r="E667" s="213" t="s">
        <v>5770</v>
      </c>
      <c r="F667" s="216">
        <v>300</v>
      </c>
      <c r="G667" s="217">
        <v>6.8</v>
      </c>
      <c r="H667" s="219">
        <v>2040</v>
      </c>
    </row>
    <row r="668" spans="1:8" ht="24" x14ac:dyDescent="0.25">
      <c r="A668" s="213" t="s">
        <v>5832</v>
      </c>
      <c r="B668" s="214">
        <v>121</v>
      </c>
      <c r="C668" s="215">
        <v>45981.7686805556</v>
      </c>
      <c r="D668" s="213" t="s">
        <v>5833</v>
      </c>
      <c r="E668" s="213" t="s">
        <v>5834</v>
      </c>
      <c r="F668" s="216">
        <v>1</v>
      </c>
      <c r="G668" s="217">
        <v>6720</v>
      </c>
      <c r="H668" s="219">
        <v>6720</v>
      </c>
    </row>
    <row r="669" spans="1:8" x14ac:dyDescent="0.25">
      <c r="A669" s="213" t="s">
        <v>5835</v>
      </c>
      <c r="B669" s="214">
        <v>199</v>
      </c>
      <c r="C669" s="215">
        <v>45971.6500578704</v>
      </c>
      <c r="D669" s="213" t="s">
        <v>5836</v>
      </c>
      <c r="E669" s="213" t="s">
        <v>5837</v>
      </c>
      <c r="F669" s="216" t="s">
        <v>5371</v>
      </c>
      <c r="G669" s="213" t="s">
        <v>5838</v>
      </c>
      <c r="H669" s="219">
        <v>3750</v>
      </c>
    </row>
    <row r="670" spans="1:8" ht="48" x14ac:dyDescent="0.25">
      <c r="A670" s="213" t="s">
        <v>5839</v>
      </c>
      <c r="B670" s="214">
        <v>158</v>
      </c>
      <c r="C670" s="215">
        <v>45972.618460648097</v>
      </c>
      <c r="D670" s="213" t="s">
        <v>5840</v>
      </c>
      <c r="E670" s="213" t="s">
        <v>5841</v>
      </c>
      <c r="F670" s="216">
        <v>1</v>
      </c>
      <c r="G670" s="217">
        <v>9800</v>
      </c>
      <c r="H670" s="219">
        <v>9800</v>
      </c>
    </row>
    <row r="671" spans="1:8" ht="60" x14ac:dyDescent="0.25">
      <c r="A671" s="213" t="s">
        <v>5842</v>
      </c>
      <c r="B671" s="214">
        <v>171</v>
      </c>
      <c r="C671" s="215">
        <v>45985.488368055601</v>
      </c>
      <c r="D671" s="213" t="s">
        <v>4609</v>
      </c>
      <c r="E671" s="213" t="s">
        <v>4799</v>
      </c>
      <c r="F671" s="216" t="s">
        <v>5843</v>
      </c>
      <c r="G671" s="213" t="s">
        <v>5844</v>
      </c>
      <c r="H671" s="219">
        <v>16421</v>
      </c>
    </row>
    <row r="672" spans="1:8" ht="24" x14ac:dyDescent="0.25">
      <c r="A672" s="213" t="s">
        <v>5845</v>
      </c>
      <c r="B672" s="214">
        <v>266</v>
      </c>
      <c r="C672" s="215">
        <v>45978.385428240697</v>
      </c>
      <c r="D672" s="213" t="s">
        <v>1723</v>
      </c>
      <c r="E672" s="213" t="s">
        <v>5340</v>
      </c>
      <c r="F672" s="216">
        <v>350</v>
      </c>
      <c r="G672" s="217">
        <v>4.3346</v>
      </c>
      <c r="H672" s="219">
        <v>1517.11</v>
      </c>
    </row>
    <row r="673" spans="1:8" ht="24" x14ac:dyDescent="0.25">
      <c r="A673" s="213" t="s">
        <v>5846</v>
      </c>
      <c r="B673" s="214">
        <v>171</v>
      </c>
      <c r="C673" s="215">
        <v>45981.797928240703</v>
      </c>
      <c r="D673" s="213" t="s">
        <v>2592</v>
      </c>
      <c r="E673" s="213" t="s">
        <v>5054</v>
      </c>
      <c r="F673" s="216" t="s">
        <v>5847</v>
      </c>
      <c r="G673" s="213" t="s">
        <v>5848</v>
      </c>
      <c r="H673" s="219">
        <v>2730</v>
      </c>
    </row>
    <row r="674" spans="1:8" ht="36" x14ac:dyDescent="0.25">
      <c r="A674" s="213" t="s">
        <v>5849</v>
      </c>
      <c r="B674" s="214">
        <v>266</v>
      </c>
      <c r="C674" s="215">
        <v>45986.850868055597</v>
      </c>
      <c r="D674" s="213" t="s">
        <v>1723</v>
      </c>
      <c r="E674" s="213" t="s">
        <v>5367</v>
      </c>
      <c r="F674" s="216">
        <v>360</v>
      </c>
      <c r="G674" s="217">
        <v>9.0864999999999991</v>
      </c>
      <c r="H674" s="219">
        <v>3271.14</v>
      </c>
    </row>
    <row r="675" spans="1:8" ht="36" x14ac:dyDescent="0.25">
      <c r="A675" s="213" t="s">
        <v>5850</v>
      </c>
      <c r="B675" s="214">
        <v>266</v>
      </c>
      <c r="C675" s="215">
        <v>45989.468819444402</v>
      </c>
      <c r="D675" s="213" t="s">
        <v>2790</v>
      </c>
      <c r="E675" s="213" t="s">
        <v>5770</v>
      </c>
      <c r="F675" s="216">
        <v>75</v>
      </c>
      <c r="G675" s="217">
        <v>60</v>
      </c>
      <c r="H675" s="219">
        <v>4500</v>
      </c>
    </row>
    <row r="676" spans="1:8" ht="24" x14ac:dyDescent="0.25">
      <c r="A676" s="213" t="s">
        <v>5851</v>
      </c>
      <c r="B676" s="214">
        <v>158</v>
      </c>
      <c r="C676" s="215">
        <v>45986.538009259297</v>
      </c>
      <c r="D676" s="213" t="s">
        <v>917</v>
      </c>
      <c r="E676" s="213" t="s">
        <v>5743</v>
      </c>
      <c r="F676" s="216">
        <v>10</v>
      </c>
      <c r="G676" s="217">
        <v>2303.1999999999998</v>
      </c>
      <c r="H676" s="219">
        <v>23032</v>
      </c>
    </row>
    <row r="677" spans="1:8" ht="96" x14ac:dyDescent="0.25">
      <c r="A677" s="213" t="s">
        <v>5852</v>
      </c>
      <c r="B677" s="214">
        <v>199</v>
      </c>
      <c r="C677" s="215">
        <v>45987.846944444398</v>
      </c>
      <c r="D677" s="213" t="s">
        <v>5853</v>
      </c>
      <c r="E677" s="213" t="s">
        <v>5854</v>
      </c>
      <c r="F677" s="216">
        <v>1</v>
      </c>
      <c r="G677" s="217">
        <v>5250</v>
      </c>
      <c r="H677" s="219">
        <v>5250</v>
      </c>
    </row>
    <row r="678" spans="1:8" ht="36" x14ac:dyDescent="0.25">
      <c r="A678" s="213" t="s">
        <v>5855</v>
      </c>
      <c r="B678" s="214">
        <v>171</v>
      </c>
      <c r="C678" s="215">
        <v>45985.781064814801</v>
      </c>
      <c r="D678" s="213" t="s">
        <v>4609</v>
      </c>
      <c r="E678" s="213" t="s">
        <v>4799</v>
      </c>
      <c r="F678" s="216">
        <v>69</v>
      </c>
      <c r="G678" s="217">
        <v>360</v>
      </c>
      <c r="H678" s="219">
        <v>24840</v>
      </c>
    </row>
    <row r="679" spans="1:8" ht="24" x14ac:dyDescent="0.25">
      <c r="A679" s="213" t="s">
        <v>5856</v>
      </c>
      <c r="B679" s="214">
        <v>266</v>
      </c>
      <c r="C679" s="215">
        <v>45987.804456018501</v>
      </c>
      <c r="D679" s="213" t="s">
        <v>1723</v>
      </c>
      <c r="E679" s="213" t="s">
        <v>5367</v>
      </c>
      <c r="F679" s="216">
        <v>300</v>
      </c>
      <c r="G679" s="217">
        <v>30.0016</v>
      </c>
      <c r="H679" s="219">
        <v>9000.48</v>
      </c>
    </row>
    <row r="680" spans="1:8" ht="60" x14ac:dyDescent="0.25">
      <c r="A680" s="213" t="s">
        <v>5857</v>
      </c>
      <c r="B680" s="214">
        <v>199</v>
      </c>
      <c r="C680" s="215">
        <v>45967.753402777802</v>
      </c>
      <c r="D680" s="213" t="s">
        <v>3135</v>
      </c>
      <c r="E680" s="213" t="s">
        <v>5858</v>
      </c>
      <c r="F680" s="216">
        <v>3</v>
      </c>
      <c r="G680" s="217">
        <v>5100</v>
      </c>
      <c r="H680" s="219">
        <v>15300</v>
      </c>
    </row>
    <row r="681" spans="1:8" ht="60" x14ac:dyDescent="0.25">
      <c r="A681" s="213" t="s">
        <v>5859</v>
      </c>
      <c r="B681" s="214">
        <v>171</v>
      </c>
      <c r="C681" s="215">
        <v>45972.769976851901</v>
      </c>
      <c r="D681" s="213" t="s">
        <v>4609</v>
      </c>
      <c r="E681" s="213" t="s">
        <v>4799</v>
      </c>
      <c r="F681" s="216" t="s">
        <v>5860</v>
      </c>
      <c r="G681" s="216" t="s">
        <v>5861</v>
      </c>
      <c r="H681" s="219">
        <v>16640</v>
      </c>
    </row>
    <row r="682" spans="1:8" x14ac:dyDescent="0.25">
      <c r="A682" s="213" t="s">
        <v>5862</v>
      </c>
      <c r="B682" s="214">
        <v>266</v>
      </c>
      <c r="C682" s="215">
        <v>45973.463449074101</v>
      </c>
      <c r="D682" s="213" t="s">
        <v>1729</v>
      </c>
      <c r="E682" s="213" t="s">
        <v>5763</v>
      </c>
      <c r="F682" s="216">
        <v>504</v>
      </c>
      <c r="G682" s="217">
        <v>12.339700000000001</v>
      </c>
      <c r="H682" s="219">
        <v>6219.2088000000003</v>
      </c>
    </row>
    <row r="683" spans="1:8" x14ac:dyDescent="0.25">
      <c r="A683" s="213" t="s">
        <v>5863</v>
      </c>
      <c r="B683" s="214">
        <v>329</v>
      </c>
      <c r="C683" s="215">
        <v>45972.363958333299</v>
      </c>
      <c r="D683" s="213" t="s">
        <v>993</v>
      </c>
      <c r="E683" s="213" t="s">
        <v>4830</v>
      </c>
      <c r="F683" s="216">
        <v>1</v>
      </c>
      <c r="G683" s="217">
        <v>11705</v>
      </c>
      <c r="H683" s="219">
        <v>11705</v>
      </c>
    </row>
    <row r="684" spans="1:8" ht="24" x14ac:dyDescent="0.25">
      <c r="A684" s="213" t="s">
        <v>5864</v>
      </c>
      <c r="B684" s="214">
        <v>266</v>
      </c>
      <c r="C684" s="215">
        <v>45975.470613425903</v>
      </c>
      <c r="D684" s="213" t="s">
        <v>1723</v>
      </c>
      <c r="E684" s="213" t="s">
        <v>5340</v>
      </c>
      <c r="F684" s="216">
        <v>20</v>
      </c>
      <c r="G684" s="217">
        <v>128.9</v>
      </c>
      <c r="H684" s="219">
        <v>2578</v>
      </c>
    </row>
    <row r="685" spans="1:8" ht="24" x14ac:dyDescent="0.25">
      <c r="A685" s="213" t="s">
        <v>5865</v>
      </c>
      <c r="B685" s="214">
        <v>266</v>
      </c>
      <c r="C685" s="215">
        <v>45975.442743055602</v>
      </c>
      <c r="D685" s="213" t="s">
        <v>5866</v>
      </c>
      <c r="E685" s="213" t="s">
        <v>5867</v>
      </c>
      <c r="F685" s="216">
        <v>20</v>
      </c>
      <c r="G685" s="217">
        <v>109.34</v>
      </c>
      <c r="H685" s="219">
        <v>2186.8000000000002</v>
      </c>
    </row>
    <row r="686" spans="1:8" ht="36" x14ac:dyDescent="0.25">
      <c r="A686" s="213" t="s">
        <v>5868</v>
      </c>
      <c r="B686" s="214">
        <v>266</v>
      </c>
      <c r="C686" s="215">
        <v>45975.491944444402</v>
      </c>
      <c r="D686" s="213" t="s">
        <v>1723</v>
      </c>
      <c r="E686" s="213" t="s">
        <v>5340</v>
      </c>
      <c r="F686" s="216">
        <v>500</v>
      </c>
      <c r="G686" s="217">
        <v>4.3512000000000004</v>
      </c>
      <c r="H686" s="219">
        <v>2175.6</v>
      </c>
    </row>
    <row r="687" spans="1:8" ht="60" x14ac:dyDescent="0.25">
      <c r="A687" s="213" t="s">
        <v>5869</v>
      </c>
      <c r="B687" s="214">
        <v>121</v>
      </c>
      <c r="C687" s="215">
        <v>45980.558668981503</v>
      </c>
      <c r="D687" s="213" t="s">
        <v>5508</v>
      </c>
      <c r="E687" s="213" t="s">
        <v>5136</v>
      </c>
      <c r="F687" s="216">
        <v>1</v>
      </c>
      <c r="G687" s="217">
        <v>7800</v>
      </c>
      <c r="H687" s="219">
        <v>7800</v>
      </c>
    </row>
    <row r="688" spans="1:8" ht="24" x14ac:dyDescent="0.25">
      <c r="A688" s="213" t="s">
        <v>5870</v>
      </c>
      <c r="B688" s="214">
        <v>266</v>
      </c>
      <c r="C688" s="215">
        <v>45986.838831018496</v>
      </c>
      <c r="D688" s="213" t="s">
        <v>2786</v>
      </c>
      <c r="E688" s="213" t="s">
        <v>5792</v>
      </c>
      <c r="F688" s="216">
        <v>100</v>
      </c>
      <c r="G688" s="217">
        <v>13.545</v>
      </c>
      <c r="H688" s="219">
        <v>1354.5</v>
      </c>
    </row>
    <row r="689" spans="1:8" ht="72" x14ac:dyDescent="0.25">
      <c r="A689" s="213" t="s">
        <v>5871</v>
      </c>
      <c r="B689" s="214">
        <v>171</v>
      </c>
      <c r="C689" s="215">
        <v>45980.746111111097</v>
      </c>
      <c r="D689" s="213" t="s">
        <v>4609</v>
      </c>
      <c r="E689" s="213" t="s">
        <v>4799</v>
      </c>
      <c r="F689" s="216" t="s">
        <v>5872</v>
      </c>
      <c r="G689" s="213" t="s">
        <v>5873</v>
      </c>
      <c r="H689" s="219">
        <v>23760</v>
      </c>
    </row>
    <row r="690" spans="1:8" ht="36" x14ac:dyDescent="0.25">
      <c r="A690" s="213" t="s">
        <v>5874</v>
      </c>
      <c r="B690" s="214">
        <v>266</v>
      </c>
      <c r="C690" s="215">
        <v>45973.5648842593</v>
      </c>
      <c r="D690" s="213" t="s">
        <v>1816</v>
      </c>
      <c r="E690" s="213" t="s">
        <v>5765</v>
      </c>
      <c r="F690" s="216">
        <v>25</v>
      </c>
      <c r="G690" s="217">
        <v>64</v>
      </c>
      <c r="H690" s="219">
        <v>1600</v>
      </c>
    </row>
    <row r="691" spans="1:8" ht="48" x14ac:dyDescent="0.25">
      <c r="A691" s="213" t="s">
        <v>5875</v>
      </c>
      <c r="B691" s="214">
        <v>171</v>
      </c>
      <c r="C691" s="215">
        <v>45971.529479166697</v>
      </c>
      <c r="D691" s="213" t="s">
        <v>4609</v>
      </c>
      <c r="E691" s="213" t="s">
        <v>4799</v>
      </c>
      <c r="F691" s="216">
        <v>1</v>
      </c>
      <c r="G691" s="217">
        <v>2680</v>
      </c>
      <c r="H691" s="219">
        <v>2680</v>
      </c>
    </row>
    <row r="692" spans="1:8" ht="24" x14ac:dyDescent="0.25">
      <c r="A692" s="213" t="s">
        <v>5876</v>
      </c>
      <c r="B692" s="214">
        <v>266</v>
      </c>
      <c r="C692" s="215">
        <v>45975.433761574102</v>
      </c>
      <c r="D692" s="213" t="s">
        <v>2790</v>
      </c>
      <c r="E692" s="213" t="s">
        <v>5770</v>
      </c>
      <c r="F692" s="16">
        <v>100</v>
      </c>
      <c r="G692" s="125">
        <v>10.5</v>
      </c>
      <c r="H692" s="219">
        <v>1050</v>
      </c>
    </row>
    <row r="693" spans="1:8" x14ac:dyDescent="0.25">
      <c r="A693" s="209" t="s">
        <v>3165</v>
      </c>
      <c r="B693" s="209"/>
      <c r="C693" s="209"/>
      <c r="D693" s="209"/>
      <c r="E693" s="209"/>
      <c r="F693" s="209"/>
      <c r="G693" s="209"/>
      <c r="H693" s="209"/>
    </row>
  </sheetData>
  <mergeCells count="20">
    <mergeCell ref="A693:H693"/>
    <mergeCell ref="A617:H617"/>
    <mergeCell ref="A213:H213"/>
    <mergeCell ref="A557:H557"/>
    <mergeCell ref="A500:H500"/>
    <mergeCell ref="A442:H442"/>
    <mergeCell ref="A372:H372"/>
    <mergeCell ref="A305:H305"/>
    <mergeCell ref="A259:H259"/>
    <mergeCell ref="A6:F6"/>
    <mergeCell ref="A11:H11"/>
    <mergeCell ref="A187:H187"/>
    <mergeCell ref="A99:H99"/>
    <mergeCell ref="A1:F1"/>
    <mergeCell ref="A2:F2"/>
    <mergeCell ref="A3:F3"/>
    <mergeCell ref="A4:F4"/>
    <mergeCell ref="A5:F5"/>
    <mergeCell ref="A7:F7"/>
    <mergeCell ref="A9:H9"/>
  </mergeCells>
  <conditionalFormatting sqref="A155">
    <cfRule type="duplicateValues" dxfId="1" priority="3"/>
  </conditionalFormatting>
  <conditionalFormatting sqref="A286">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2022</vt:lpstr>
      <vt:lpstr>2023</vt:lpstr>
      <vt:lpstr>HASTA JULIO 2024</vt:lpstr>
      <vt:lpstr>2024</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Eliú Mizraim Milián Hernández</dc:creator>
  <cp:lastModifiedBy>Eliú Mizraim Milián Hernández</cp:lastModifiedBy>
  <dcterms:created xsi:type="dcterms:W3CDTF">2020-07-11T00:22:01Z</dcterms:created>
  <dcterms:modified xsi:type="dcterms:W3CDTF">2025-12-24T14:57:20Z</dcterms:modified>
</cp:coreProperties>
</file>